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sessor\Documents\AUDIT 2025\Greenland\ECFs\"/>
    </mc:Choice>
  </mc:AlternateContent>
  <bookViews>
    <workbookView xWindow="0" yWindow="0" windowWidth="19245" windowHeight="13890" activeTab="2"/>
  </bookViews>
  <sheets>
    <sheet name="RES-AG ECF" sheetId="2" r:id="rId1"/>
    <sheet name="IN TOWN ECF" sheetId="1" r:id="rId2"/>
    <sheet name="COMM-IND ECF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J14" i="3"/>
  <c r="H14" i="3"/>
  <c r="G14" i="3"/>
  <c r="L12" i="3"/>
  <c r="N12" i="3" s="1"/>
  <c r="R12" i="3" s="1"/>
  <c r="I12" i="3"/>
  <c r="P11" i="3"/>
  <c r="N11" i="3"/>
  <c r="R11" i="3" s="1"/>
  <c r="L11" i="3"/>
  <c r="I11" i="3"/>
  <c r="L10" i="3"/>
  <c r="N10" i="3" s="1"/>
  <c r="R10" i="3" s="1"/>
  <c r="I10" i="3"/>
  <c r="N8" i="3"/>
  <c r="R8" i="3" s="1"/>
  <c r="L8" i="3"/>
  <c r="P8" i="3" s="1"/>
  <c r="I8" i="3"/>
  <c r="L7" i="3"/>
  <c r="P7" i="3" s="1"/>
  <c r="I7" i="3"/>
  <c r="L5" i="3"/>
  <c r="P5" i="3" s="1"/>
  <c r="I5" i="3"/>
  <c r="P4" i="3"/>
  <c r="L4" i="3"/>
  <c r="L14" i="3" s="1"/>
  <c r="N15" i="3" s="1"/>
  <c r="I4" i="3"/>
  <c r="P12" i="3" l="1"/>
  <c r="P10" i="3"/>
  <c r="N7" i="3"/>
  <c r="R7" i="3" s="1"/>
  <c r="N5" i="3"/>
  <c r="R5" i="3" s="1"/>
  <c r="N4" i="3"/>
  <c r="R4" i="3" s="1"/>
  <c r="Q19" i="1" l="1"/>
  <c r="S19" i="1" s="1"/>
  <c r="N19" i="1"/>
  <c r="I19" i="1"/>
  <c r="Q18" i="1"/>
  <c r="P17" i="1"/>
  <c r="M17" i="1"/>
  <c r="J17" i="1"/>
  <c r="H17" i="1"/>
  <c r="I18" i="1" s="1"/>
  <c r="G17" i="1"/>
  <c r="D17" i="1"/>
  <c r="L16" i="1"/>
  <c r="P16" i="1" s="1"/>
  <c r="I16" i="1"/>
  <c r="P15" i="1"/>
  <c r="N15" i="1"/>
  <c r="R15" i="1" s="1"/>
  <c r="L15" i="1"/>
  <c r="I15" i="1"/>
  <c r="P14" i="1"/>
  <c r="N14" i="1"/>
  <c r="R14" i="1" s="1"/>
  <c r="L14" i="1"/>
  <c r="I14" i="1"/>
  <c r="L13" i="1"/>
  <c r="N13" i="1" s="1"/>
  <c r="R13" i="1" s="1"/>
  <c r="I13" i="1"/>
  <c r="P12" i="1"/>
  <c r="L12" i="1"/>
  <c r="N12" i="1" s="1"/>
  <c r="R12" i="1" s="1"/>
  <c r="I12" i="1"/>
  <c r="L11" i="1"/>
  <c r="N11" i="1" s="1"/>
  <c r="R11" i="1" s="1"/>
  <c r="I11" i="1"/>
  <c r="P10" i="1"/>
  <c r="L10" i="1"/>
  <c r="N10" i="1" s="1"/>
  <c r="R10" i="1" s="1"/>
  <c r="I10" i="1"/>
  <c r="P9" i="1"/>
  <c r="L9" i="1"/>
  <c r="N9" i="1" s="1"/>
  <c r="R9" i="1" s="1"/>
  <c r="I9" i="1"/>
  <c r="L8" i="1"/>
  <c r="P8" i="1" s="1"/>
  <c r="I8" i="1"/>
  <c r="L7" i="1"/>
  <c r="P7" i="1" s="1"/>
  <c r="I7" i="1"/>
  <c r="L6" i="1"/>
  <c r="N6" i="1" s="1"/>
  <c r="R6" i="1" s="1"/>
  <c r="I6" i="1"/>
  <c r="R5" i="1"/>
  <c r="N5" i="1"/>
  <c r="L5" i="1"/>
  <c r="P5" i="1" s="1"/>
  <c r="I5" i="1"/>
  <c r="L4" i="1"/>
  <c r="P4" i="1" s="1"/>
  <c r="I4" i="1"/>
  <c r="P3" i="1"/>
  <c r="N3" i="1"/>
  <c r="R3" i="1" s="1"/>
  <c r="L3" i="1"/>
  <c r="I3" i="1"/>
  <c r="P2" i="1"/>
  <c r="N2" i="1"/>
  <c r="R2" i="1" s="1"/>
  <c r="L2" i="1"/>
  <c r="I2" i="1"/>
  <c r="I17" i="1" s="1"/>
  <c r="N8" i="1" l="1"/>
  <c r="R8" i="1" s="1"/>
  <c r="P6" i="1"/>
  <c r="P13" i="1"/>
  <c r="N4" i="1"/>
  <c r="R4" i="1" s="1"/>
  <c r="P11" i="1"/>
  <c r="N16" i="1"/>
  <c r="R16" i="1" s="1"/>
  <c r="L17" i="1"/>
  <c r="N18" i="1" s="1"/>
  <c r="R17" i="1" s="1"/>
  <c r="N7" i="1"/>
  <c r="R7" i="1" s="1"/>
  <c r="I2" i="2" l="1"/>
  <c r="L2" i="2"/>
  <c r="P2" i="2" s="1"/>
  <c r="I3" i="2"/>
  <c r="L3" i="2"/>
  <c r="N3" i="2" s="1"/>
  <c r="I4" i="2"/>
  <c r="L4" i="2"/>
  <c r="N4" i="2" s="1"/>
  <c r="I5" i="2"/>
  <c r="L5" i="2"/>
  <c r="N5" i="2" s="1"/>
  <c r="I6" i="2"/>
  <c r="L6" i="2"/>
  <c r="N6" i="2" s="1"/>
  <c r="P6" i="2"/>
  <c r="I7" i="2"/>
  <c r="L7" i="2"/>
  <c r="N7" i="2" s="1"/>
  <c r="I8" i="2"/>
  <c r="L8" i="2"/>
  <c r="P8" i="2" s="1"/>
  <c r="I9" i="2"/>
  <c r="L9" i="2"/>
  <c r="N9" i="2" s="1"/>
  <c r="I10" i="2"/>
  <c r="L10" i="2"/>
  <c r="N10" i="2" s="1"/>
  <c r="P10" i="2"/>
  <c r="D11" i="2"/>
  <c r="G11" i="2"/>
  <c r="H11" i="2"/>
  <c r="J11" i="2"/>
  <c r="M11" i="2"/>
  <c r="I12" i="2" l="1"/>
  <c r="P7" i="2"/>
  <c r="P4" i="2"/>
  <c r="N2" i="2"/>
  <c r="P3" i="2"/>
  <c r="P11" i="2" s="1"/>
  <c r="N8" i="2"/>
  <c r="P9" i="2"/>
  <c r="L11" i="2"/>
  <c r="N12" i="2" s="1"/>
  <c r="P5" i="2"/>
  <c r="Q12" i="2" l="1"/>
  <c r="R6" i="2"/>
  <c r="R10" i="2"/>
  <c r="R4" i="2" l="1"/>
  <c r="R9" i="2"/>
  <c r="R11" i="2"/>
  <c r="R3" i="2"/>
  <c r="R5" i="2"/>
  <c r="R8" i="2"/>
  <c r="R2" i="2"/>
  <c r="R7" i="2"/>
</calcChain>
</file>

<file path=xl/sharedStrings.xml><?xml version="1.0" encoding="utf-8"?>
<sst xmlns="http://schemas.openxmlformats.org/spreadsheetml/2006/main" count="446" uniqueCount="147">
  <si>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</si>
  <si>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</si>
  <si>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</si>
  <si>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</si>
  <si>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</si>
  <si>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</si>
  <si>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</si>
  <si>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</si>
  <si>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</si>
  <si>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</si>
  <si>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</si>
  <si>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</si>
  <si>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</si>
  <si>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</si>
  <si>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</si>
  <si>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</si>
  <si>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</si>
  <si>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</si>
  <si>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</si>
  <si>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</si>
  <si>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</si>
  <si>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</si>
  <si>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</si>
  <si>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</si>
  <si>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</si>
  <si>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</si>
  <si>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</si>
  <si>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</si>
  <si>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</si>
  <si>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</si>
  <si>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</si>
  <si>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</si>
  <si>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</si>
  <si>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</si>
  <si>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</si>
  <si>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</si>
  <si>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</si>
  <si>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</si>
  <si>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</si>
  <si>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00001</t>
  </si>
  <si>
    <t>TWO-STORY</t>
  </si>
  <si>
    <t>No</t>
  </si>
  <si>
    <t xml:space="preserve">  /  /    </t>
  </si>
  <si>
    <t>TOWNSHIP</t>
  </si>
  <si>
    <t>WD</t>
  </si>
  <si>
    <t>CAMP</t>
  </si>
  <si>
    <t>04 202 003 00</t>
  </si>
  <si>
    <t>29718 POST OFFICE RD</t>
  </si>
  <si>
    <t>03-ARM'S LENGTH</t>
  </si>
  <si>
    <t>MOBILE-MODULAR</t>
  </si>
  <si>
    <t>04 210 001 00</t>
  </si>
  <si>
    <t>28385 POST OFFICE RD</t>
  </si>
  <si>
    <t>GARAGE-OUT BLDG</t>
  </si>
  <si>
    <t>04 211 008 00</t>
  </si>
  <si>
    <t>28647 POST OFFICE RD</t>
  </si>
  <si>
    <t>04 211 008 01</t>
  </si>
  <si>
    <t>04 212 005 00</t>
  </si>
  <si>
    <t>28662 SIMAR WASAS RD</t>
  </si>
  <si>
    <t>04 212 011 00</t>
  </si>
  <si>
    <t>6490 EVERGREEN DR</t>
  </si>
  <si>
    <t>ONE-STORY</t>
  </si>
  <si>
    <t>04 214 003 00</t>
  </si>
  <si>
    <t>7500 ROUSSEAU RD</t>
  </si>
  <si>
    <t>04 214 014 00</t>
  </si>
  <si>
    <t>27393 SIMAR WASAS RD</t>
  </si>
  <si>
    <t>04 223 010 00</t>
  </si>
  <si>
    <t>26194 MUD CREEK RD</t>
  </si>
  <si>
    <t>04 229 008 00</t>
  </si>
  <si>
    <t>25872 VISTA DR</t>
  </si>
  <si>
    <t>04 229 008 10, 04 229 008 20</t>
  </si>
  <si>
    <t>Totals:</t>
  </si>
  <si>
    <t>Sale. Ratio =&gt;</t>
  </si>
  <si>
    <t>E.C.F. =&gt;</t>
  </si>
  <si>
    <t>Std. Deviation=&gt;</t>
  </si>
  <si>
    <t>04 335 038 00</t>
  </si>
  <si>
    <t>503 RIDGE RD</t>
  </si>
  <si>
    <t>00004</t>
  </si>
  <si>
    <t>04 336 013 00</t>
  </si>
  <si>
    <t>1518 GREENLAND AVE</t>
  </si>
  <si>
    <t>04 401 014 00</t>
  </si>
  <si>
    <t>104 ELM ST</t>
  </si>
  <si>
    <t>GREENLAND/MASS CITY</t>
  </si>
  <si>
    <t>04 406 003 00</t>
  </si>
  <si>
    <t>607 PLANK RD</t>
  </si>
  <si>
    <t>04 413 012 00</t>
  </si>
  <si>
    <t>104 PINE ST</t>
  </si>
  <si>
    <t>04 413 011 00</t>
  </si>
  <si>
    <t>04 422 001 00</t>
  </si>
  <si>
    <t>303 PINE ST</t>
  </si>
  <si>
    <t>04 423 011 00</t>
  </si>
  <si>
    <t>248 SECOND ST</t>
  </si>
  <si>
    <t>04 451 006 10</t>
  </si>
  <si>
    <t>1011 RIDGE RD</t>
  </si>
  <si>
    <t>04 335 017 20, 04 335 017 10, 04 452 001 00, 04 335 018 00, 04 451 006 20</t>
  </si>
  <si>
    <t>04 605 002 00</t>
  </si>
  <si>
    <t>700 RIDGE RD</t>
  </si>
  <si>
    <t>04 742 008 00</t>
  </si>
  <si>
    <t>1306 ADVENTURE AVE</t>
  </si>
  <si>
    <t>04 742 007 00</t>
  </si>
  <si>
    <t>04 769 023 00</t>
  </si>
  <si>
    <t>1504 RIDGE AVE</t>
  </si>
  <si>
    <t>04 770 003 00</t>
  </si>
  <si>
    <t>1507 RIDGE AVE</t>
  </si>
  <si>
    <t>04 335 051 00</t>
  </si>
  <si>
    <t>04 778 004 00</t>
  </si>
  <si>
    <t>1805 MASS AVE</t>
  </si>
  <si>
    <t>04 778 011 00</t>
  </si>
  <si>
    <t>1813 MASS AVE</t>
  </si>
  <si>
    <t>04 778 023 00</t>
  </si>
  <si>
    <t>1800 RIDGE AVE</t>
  </si>
  <si>
    <t>Std. Dev. =&gt;</t>
  </si>
  <si>
    <t>Ave. E.C.F. =&gt;</t>
  </si>
  <si>
    <t>Ave. Variance=&gt;</t>
  </si>
  <si>
    <t>Coefficient of Var=&gt;</t>
  </si>
  <si>
    <t>04 205 021 50</t>
  </si>
  <si>
    <t>1344 THIRTEENTH ST</t>
  </si>
  <si>
    <t>00002</t>
  </si>
  <si>
    <t>COMMERCIAL/INDUSTRIAL</t>
  </si>
  <si>
    <t>04 757 001 00</t>
  </si>
  <si>
    <t>1372 THIRTEENTH ST</t>
  </si>
  <si>
    <t>41 322 013 00</t>
  </si>
  <si>
    <t>523 PENNSYLVANIA AVE</t>
  </si>
  <si>
    <t>00006</t>
  </si>
  <si>
    <t>41 404 001 00</t>
  </si>
  <si>
    <t>314 CHIPPEWA ST</t>
  </si>
  <si>
    <t>19-MULTI PARCEL ARM'S LENGTH</t>
  </si>
  <si>
    <t>41 404 002 00</t>
  </si>
  <si>
    <t>41 404 006 10</t>
  </si>
  <si>
    <t>745 RIVER</t>
  </si>
  <si>
    <t>41 406 007 00</t>
  </si>
  <si>
    <t>525 RIVER ST</t>
  </si>
  <si>
    <t>41 411 007 10</t>
  </si>
  <si>
    <t>400 LAKE ST</t>
  </si>
  <si>
    <t>41 402 002 00</t>
  </si>
  <si>
    <t>41 413 001 50</t>
  </si>
  <si>
    <t>508 RIVER</t>
  </si>
  <si>
    <t>41 421 009 50</t>
  </si>
  <si>
    <t>411 RIVER ST</t>
  </si>
  <si>
    <t>LC</t>
  </si>
  <si>
    <t>29-SELLERS INTEREST IN A LC</t>
  </si>
  <si>
    <t>41 421 008 20</t>
  </si>
  <si>
    <t>41 493 005 00</t>
  </si>
  <si>
    <t>315 COPPER ST</t>
  </si>
  <si>
    <t>41 543 002 00</t>
  </si>
  <si>
    <t>20 SUPERIOR WAY</t>
  </si>
  <si>
    <t>04 762 010 00</t>
  </si>
  <si>
    <t>1418 MASS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</si>
</sst>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0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6" fontId="2" fillId="3" borderId="6" xfId="0" applyNumberFormat="1" applyFont="1" applyFill="1" applyBorder="1"/>
    <xf numFmtId="6" fontId="2" fillId="3" borderId="7" xfId="0" applyNumberFormat="1" applyFont="1" applyFill="1" applyBorder="1"/>
    <xf numFmtId="166" fontId="2" fillId="3" borderId="2" xfId="0" applyNumberFormat="1" applyFont="1" applyFill="1" applyBorder="1"/>
    <xf numFmtId="0" fontId="2" fillId="3" borderId="8" xfId="0" applyFont="1" applyFill="1" applyBorder="1"/>
    <xf numFmtId="165" fontId="2" fillId="3" borderId="8" xfId="0" applyNumberFormat="1" applyFont="1" applyFill="1" applyBorder="1"/>
    <xf numFmtId="6" fontId="2" fillId="3" borderId="8" xfId="0" applyNumberFormat="1" applyFont="1" applyFill="1" applyBorder="1"/>
    <xf numFmtId="164" fontId="2" fillId="3" borderId="8" xfId="0" applyNumberFormat="1" applyFont="1" applyFill="1" applyBorder="1"/>
    <xf numFmtId="166" fontId="2" fillId="3" borderId="8" xfId="0" applyNumberFormat="1" applyFont="1" applyFill="1" applyBorder="1"/>
    <xf numFmtId="38" fontId="2" fillId="3" borderId="8" xfId="0" applyNumberFormat="1" applyFont="1" applyFill="1" applyBorder="1"/>
    <xf numFmtId="167" fontId="2" fillId="3" borderId="8" xfId="0" applyNumberFormat="1" applyFont="1" applyFill="1" applyBorder="1"/>
    <xf numFmtId="168" fontId="2" fillId="3" borderId="8" xfId="0" applyNumberFormat="1" applyFont="1" applyFill="1" applyBorder="1" applyAlignment="1">
      <alignment horizontal="right"/>
    </xf>
    <xf numFmtId="168" fontId="2" fillId="3" borderId="8" xfId="0" applyNumberFormat="1" applyFont="1" applyFill="1" applyBorder="1"/>
    <xf numFmtId="166" fontId="1" fillId="2" borderId="2" xfId="0" applyNumberFormat="1" applyFont="1" applyFill="1" applyBorder="1" applyAlignment="1">
      <alignment horizontal="center"/>
    </xf>
    <xf numFmtId="166" fontId="3" fillId="0" borderId="3" xfId="0" applyNumberFormat="1" applyFont="1" applyBorder="1"/>
    <xf numFmtId="166" fontId="3" fillId="0" borderId="4" xfId="0" applyNumberFormat="1" applyFont="1" applyBorder="1"/>
    <xf numFmtId="166" fontId="3" fillId="0" borderId="5" xfId="0" applyNumberFormat="1" applyFont="1" applyBorder="1"/>
  </cellXfs>
  <cellStyles count="1">
    <cellStyle name="Normal" xfId="0" builtinId="0"/>
  </cellStyles>
  <dxfs count="28"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2"/>
  <sheetViews>
    <sheetView view="pageLayout" zoomScaleNormal="100" workbookViewId="0">
      <selection activeCell="G21" sqref="G21"/>
    </sheetView>
  </sheetViews>
  <sheetFormatPr defaultColWidth="9.140625" defaultRowHeight="15" x14ac:dyDescent="0.25"/>
  <cols>
    <col min="1" max="1" width="13" customWidth="1"/>
    <col min="2" max="2" width="21.7109375" customWidth="1"/>
    <col min="3" max="3" width="8.7109375" style="14" customWidth="1"/>
    <col min="4" max="4" width="12" style="6" hidden="1" customWidth="1"/>
    <col min="5" max="5" width="4.28515625" customWidth="1"/>
    <col min="6" max="6" width="16.7109375" customWidth="1"/>
    <col min="7" max="7" width="10" style="6" customWidth="1"/>
    <col min="8" max="8" width="17.7109375" style="6" hidden="1" customWidth="1"/>
    <col min="9" max="9" width="18.7109375" style="10" hidden="1" customWidth="1"/>
    <col min="10" max="10" width="13" style="6" customWidth="1"/>
    <col min="11" max="11" width="11.5703125" style="6" customWidth="1"/>
    <col min="12" max="12" width="12.28515625" style="6" customWidth="1"/>
    <col min="13" max="13" width="10.28515625" style="6" customWidth="1"/>
    <col min="14" max="14" width="7.42578125" style="18" customWidth="1"/>
    <col min="15" max="15" width="15.7109375" style="21" hidden="1" customWidth="1"/>
    <col min="16" max="16" width="13.7109375" style="25" hidden="1" customWidth="1"/>
    <col min="17" max="17" width="13.7109375" style="32" hidden="1" customWidth="1"/>
    <col min="18" max="18" width="21.7109375" style="34" hidden="1" customWidth="1"/>
    <col min="19" max="19" width="19.7109375" hidden="1" customWidth="1"/>
    <col min="20" max="20" width="13.7109375" hidden="1" customWidth="1"/>
    <col min="21" max="21" width="15.7109375" style="6" hidden="1" customWidth="1"/>
    <col min="22" max="22" width="17.7109375" hidden="1" customWidth="1"/>
    <col min="23" max="23" width="15.7109375" style="14" hidden="1" customWidth="1"/>
    <col min="24" max="24" width="40.7109375" hidden="1" customWidth="1"/>
    <col min="25" max="25" width="20.7109375" hidden="1" customWidth="1"/>
    <col min="26" max="26" width="19.7109375" hidden="1" customWidth="1"/>
    <col min="27" max="31" width="20.7109375" hidden="1" customWidth="1"/>
    <col min="32" max="32" width="21.7109375" hidden="1" customWidth="1"/>
    <col min="33" max="37" width="20.7109375" hidden="1" customWidth="1"/>
    <col min="38" max="38" width="21.7109375" hidden="1" customWidth="1"/>
    <col min="39" max="39" width="20.7109375" hidden="1" customWidth="1"/>
  </cols>
  <sheetData>
    <row r="1" spans="1:64" ht="15.75" thickBot="1" x14ac:dyDescent="0.3">
      <c r="A1" s="1" t="s">
        <v>0</v>
      </c>
      <c r="B1" s="1" t="s">
        <v>1</v>
      </c>
      <c r="C1" s="13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7" t="s">
        <v>13</v>
      </c>
      <c r="O1" s="20" t="s">
        <v>14</v>
      </c>
      <c r="P1" s="24" t="s">
        <v>15</v>
      </c>
      <c r="Q1" s="28" t="s">
        <v>16</v>
      </c>
      <c r="R1" s="33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46</v>
      </c>
      <c r="B2" t="s">
        <v>47</v>
      </c>
      <c r="C2" s="14">
        <v>44749</v>
      </c>
      <c r="D2" s="6">
        <v>25000</v>
      </c>
      <c r="E2" t="s">
        <v>44</v>
      </c>
      <c r="F2" t="s">
        <v>48</v>
      </c>
      <c r="G2" s="6">
        <v>25000</v>
      </c>
      <c r="H2" s="6">
        <v>7250</v>
      </c>
      <c r="I2" s="10">
        <f t="shared" ref="I2:I10" si="0">H2/G2*100</f>
        <v>28.999999999999996</v>
      </c>
      <c r="J2" s="6">
        <v>18536</v>
      </c>
      <c r="K2" s="6">
        <v>2600</v>
      </c>
      <c r="L2" s="6">
        <f t="shared" ref="L2:L10" si="1">G2-K2</f>
        <v>22400</v>
      </c>
      <c r="M2" s="6">
        <v>22929.49609375</v>
      </c>
      <c r="N2" s="37">
        <f t="shared" ref="N2:N10" si="2">L2/M2</f>
        <v>0.976907643692426</v>
      </c>
      <c r="O2" s="21">
        <v>840</v>
      </c>
      <c r="P2" s="25">
        <f t="shared" ref="P2:P10" si="3">L2/O2</f>
        <v>26.666666666666668</v>
      </c>
      <c r="Q2" s="29" t="s">
        <v>39</v>
      </c>
      <c r="R2" s="34" t="e">
        <f>ABS(#REF!-N2)*100</f>
        <v>#REF!</v>
      </c>
      <c r="S2" t="s">
        <v>49</v>
      </c>
      <c r="U2" s="6">
        <v>2600</v>
      </c>
      <c r="V2" t="s">
        <v>41</v>
      </c>
      <c r="W2" s="14" t="s">
        <v>42</v>
      </c>
      <c r="Y2" t="s">
        <v>43</v>
      </c>
      <c r="Z2">
        <v>401</v>
      </c>
      <c r="AA2">
        <v>35</v>
      </c>
    </row>
    <row r="3" spans="1:64" x14ac:dyDescent="0.25">
      <c r="A3" t="s">
        <v>50</v>
      </c>
      <c r="B3" t="s">
        <v>51</v>
      </c>
      <c r="C3" s="14">
        <v>44783</v>
      </c>
      <c r="D3" s="6">
        <v>92500</v>
      </c>
      <c r="E3" t="s">
        <v>44</v>
      </c>
      <c r="F3" t="s">
        <v>48</v>
      </c>
      <c r="G3" s="6">
        <v>92500</v>
      </c>
      <c r="H3" s="6">
        <v>27850</v>
      </c>
      <c r="I3" s="10">
        <f t="shared" si="0"/>
        <v>30.108108108108105</v>
      </c>
      <c r="J3" s="6">
        <v>81448</v>
      </c>
      <c r="K3" s="6">
        <v>70300</v>
      </c>
      <c r="L3" s="6">
        <f t="shared" si="1"/>
        <v>22200</v>
      </c>
      <c r="M3" s="6">
        <v>16040.2880859375</v>
      </c>
      <c r="N3" s="38">
        <f t="shared" si="2"/>
        <v>1.3840150426888349</v>
      </c>
      <c r="O3" s="21">
        <v>0</v>
      </c>
      <c r="P3" s="25" t="e">
        <f t="shared" si="3"/>
        <v>#DIV/0!</v>
      </c>
      <c r="Q3" s="29" t="s">
        <v>39</v>
      </c>
      <c r="R3" s="34" t="e">
        <f>ABS(#REF!-N3)*100</f>
        <v>#REF!</v>
      </c>
      <c r="S3" t="s">
        <v>52</v>
      </c>
      <c r="U3" s="6">
        <v>70300</v>
      </c>
      <c r="V3" t="s">
        <v>41</v>
      </c>
      <c r="W3" s="14" t="s">
        <v>42</v>
      </c>
      <c r="Y3" t="s">
        <v>43</v>
      </c>
      <c r="Z3">
        <v>401</v>
      </c>
      <c r="AA3">
        <v>87</v>
      </c>
    </row>
    <row r="4" spans="1:64" x14ac:dyDescent="0.25">
      <c r="A4" t="s">
        <v>53</v>
      </c>
      <c r="B4" t="s">
        <v>54</v>
      </c>
      <c r="C4" s="14">
        <v>45156</v>
      </c>
      <c r="D4" s="6">
        <v>71500</v>
      </c>
      <c r="E4" t="s">
        <v>44</v>
      </c>
      <c r="F4" t="s">
        <v>48</v>
      </c>
      <c r="G4" s="6">
        <v>69000</v>
      </c>
      <c r="H4" s="6">
        <v>14100</v>
      </c>
      <c r="I4" s="10">
        <f t="shared" si="0"/>
        <v>20.434782608695652</v>
      </c>
      <c r="J4" s="6">
        <v>56301</v>
      </c>
      <c r="K4" s="6">
        <v>43700</v>
      </c>
      <c r="L4" s="6">
        <f t="shared" si="1"/>
        <v>25300</v>
      </c>
      <c r="M4" s="6">
        <v>18130.935546875</v>
      </c>
      <c r="N4" s="38">
        <f t="shared" si="2"/>
        <v>1.3954051038673865</v>
      </c>
      <c r="O4" s="21">
        <v>320</v>
      </c>
      <c r="P4" s="25">
        <f t="shared" si="3"/>
        <v>79.0625</v>
      </c>
      <c r="Q4" s="29" t="s">
        <v>39</v>
      </c>
      <c r="R4" s="34" t="e">
        <f>ABS(#REF!-N4)*100</f>
        <v>#REF!</v>
      </c>
      <c r="S4" t="s">
        <v>45</v>
      </c>
      <c r="U4" s="6">
        <v>43700</v>
      </c>
      <c r="V4" t="s">
        <v>41</v>
      </c>
      <c r="W4" s="14" t="s">
        <v>42</v>
      </c>
      <c r="X4" t="s">
        <v>55</v>
      </c>
      <c r="Y4" t="s">
        <v>43</v>
      </c>
      <c r="Z4">
        <v>401</v>
      </c>
      <c r="AA4">
        <v>64</v>
      </c>
    </row>
    <row r="5" spans="1:64" x14ac:dyDescent="0.25">
      <c r="A5" t="s">
        <v>56</v>
      </c>
      <c r="B5" t="s">
        <v>57</v>
      </c>
      <c r="C5" s="14">
        <v>44721</v>
      </c>
      <c r="D5" s="6">
        <v>1</v>
      </c>
      <c r="E5" t="s">
        <v>44</v>
      </c>
      <c r="F5" t="s">
        <v>48</v>
      </c>
      <c r="G5" s="6">
        <v>60000</v>
      </c>
      <c r="H5" s="6">
        <v>20000</v>
      </c>
      <c r="I5" s="10">
        <f t="shared" si="0"/>
        <v>33.333333333333329</v>
      </c>
      <c r="J5" s="6">
        <v>52382</v>
      </c>
      <c r="K5" s="6">
        <v>27000</v>
      </c>
      <c r="L5" s="6">
        <f t="shared" si="1"/>
        <v>33000</v>
      </c>
      <c r="M5" s="6">
        <v>36520.86328125</v>
      </c>
      <c r="N5" s="38">
        <f t="shared" si="2"/>
        <v>0.90359309816595634</v>
      </c>
      <c r="O5" s="21">
        <v>0</v>
      </c>
      <c r="P5" s="25" t="e">
        <f t="shared" si="3"/>
        <v>#DIV/0!</v>
      </c>
      <c r="Q5" s="29" t="s">
        <v>39</v>
      </c>
      <c r="R5" s="34" t="e">
        <f>ABS(#REF!-N5)*100</f>
        <v>#REF!</v>
      </c>
      <c r="S5" t="s">
        <v>52</v>
      </c>
      <c r="U5" s="6">
        <v>27000</v>
      </c>
      <c r="V5" t="s">
        <v>41</v>
      </c>
      <c r="W5" s="14" t="s">
        <v>42</v>
      </c>
      <c r="Y5" t="s">
        <v>43</v>
      </c>
      <c r="Z5">
        <v>401</v>
      </c>
      <c r="AA5">
        <v>82</v>
      </c>
    </row>
    <row r="6" spans="1:64" x14ac:dyDescent="0.25">
      <c r="A6" t="s">
        <v>58</v>
      </c>
      <c r="B6" t="s">
        <v>59</v>
      </c>
      <c r="C6" s="14">
        <v>45267</v>
      </c>
      <c r="D6" s="6">
        <v>45000</v>
      </c>
      <c r="E6" t="s">
        <v>44</v>
      </c>
      <c r="F6" t="s">
        <v>48</v>
      </c>
      <c r="G6" s="6">
        <v>45000</v>
      </c>
      <c r="H6" s="6">
        <v>12800</v>
      </c>
      <c r="I6" s="10">
        <f t="shared" si="0"/>
        <v>28.444444444444443</v>
      </c>
      <c r="J6" s="6">
        <v>29457</v>
      </c>
      <c r="K6" s="6">
        <v>7050</v>
      </c>
      <c r="L6" s="6">
        <f t="shared" si="1"/>
        <v>37950</v>
      </c>
      <c r="M6" s="6">
        <v>32240.287109375</v>
      </c>
      <c r="N6" s="38">
        <f t="shared" si="2"/>
        <v>1.1770986986330125</v>
      </c>
      <c r="O6" s="21">
        <v>660</v>
      </c>
      <c r="P6" s="25">
        <f t="shared" si="3"/>
        <v>57.5</v>
      </c>
      <c r="Q6" s="29" t="s">
        <v>39</v>
      </c>
      <c r="R6" s="34" t="e">
        <f>ABS(#REF!-N6)*100</f>
        <v>#REF!</v>
      </c>
      <c r="S6" t="s">
        <v>45</v>
      </c>
      <c r="U6" s="6">
        <v>6050</v>
      </c>
      <c r="V6" t="s">
        <v>41</v>
      </c>
      <c r="W6" s="14" t="s">
        <v>42</v>
      </c>
      <c r="Y6" t="s">
        <v>43</v>
      </c>
      <c r="Z6">
        <v>401</v>
      </c>
      <c r="AA6">
        <v>41</v>
      </c>
    </row>
    <row r="7" spans="1:64" x14ac:dyDescent="0.25">
      <c r="A7" t="s">
        <v>61</v>
      </c>
      <c r="B7" t="s">
        <v>62</v>
      </c>
      <c r="C7" s="14">
        <v>45527</v>
      </c>
      <c r="D7" s="6">
        <v>70000</v>
      </c>
      <c r="E7" t="s">
        <v>44</v>
      </c>
      <c r="F7" t="s">
        <v>48</v>
      </c>
      <c r="G7" s="6">
        <v>70000</v>
      </c>
      <c r="H7" s="6">
        <v>30700</v>
      </c>
      <c r="I7" s="10">
        <f t="shared" si="0"/>
        <v>43.857142857142854</v>
      </c>
      <c r="J7" s="6">
        <v>68811</v>
      </c>
      <c r="K7" s="6">
        <v>48000</v>
      </c>
      <c r="L7" s="6">
        <f t="shared" si="1"/>
        <v>22000</v>
      </c>
      <c r="M7" s="6">
        <v>29943.884765625</v>
      </c>
      <c r="N7" s="38">
        <f t="shared" si="2"/>
        <v>0.73470760965710014</v>
      </c>
      <c r="O7" s="21">
        <v>576</v>
      </c>
      <c r="P7" s="25">
        <f t="shared" si="3"/>
        <v>38.194444444444443</v>
      </c>
      <c r="Q7" s="29" t="s">
        <v>39</v>
      </c>
      <c r="R7" s="34" t="e">
        <f>ABS(#REF!-N7)*100</f>
        <v>#REF!</v>
      </c>
      <c r="S7" t="s">
        <v>45</v>
      </c>
      <c r="U7" s="6">
        <v>48000</v>
      </c>
      <c r="V7" t="s">
        <v>41</v>
      </c>
      <c r="W7" s="14" t="s">
        <v>42</v>
      </c>
      <c r="Y7" t="s">
        <v>43</v>
      </c>
      <c r="Z7">
        <v>401</v>
      </c>
      <c r="AA7">
        <v>49</v>
      </c>
    </row>
    <row r="8" spans="1:64" x14ac:dyDescent="0.25">
      <c r="A8" t="s">
        <v>63</v>
      </c>
      <c r="B8" t="s">
        <v>64</v>
      </c>
      <c r="C8" s="14">
        <v>45273</v>
      </c>
      <c r="D8" s="6">
        <v>32000</v>
      </c>
      <c r="E8" t="s">
        <v>44</v>
      </c>
      <c r="F8" t="s">
        <v>48</v>
      </c>
      <c r="G8" s="6">
        <v>32000</v>
      </c>
      <c r="H8" s="6">
        <v>15050</v>
      </c>
      <c r="I8" s="10">
        <f t="shared" si="0"/>
        <v>47.03125</v>
      </c>
      <c r="J8" s="6">
        <v>31367</v>
      </c>
      <c r="K8" s="6">
        <v>750</v>
      </c>
      <c r="L8" s="6">
        <f t="shared" si="1"/>
        <v>31250</v>
      </c>
      <c r="M8" s="6">
        <v>44053.23828125</v>
      </c>
      <c r="N8" s="38">
        <f t="shared" si="2"/>
        <v>0.70936896399056926</v>
      </c>
      <c r="O8" s="21">
        <v>440</v>
      </c>
      <c r="P8" s="25">
        <f t="shared" si="3"/>
        <v>71.022727272727266</v>
      </c>
      <c r="Q8" s="29" t="s">
        <v>39</v>
      </c>
      <c r="R8" s="34" t="e">
        <f>ABS(#REF!-N8)*100</f>
        <v>#REF!</v>
      </c>
      <c r="S8" t="s">
        <v>60</v>
      </c>
      <c r="U8" s="6">
        <v>650</v>
      </c>
      <c r="V8" t="s">
        <v>41</v>
      </c>
      <c r="W8" s="14" t="s">
        <v>42</v>
      </c>
      <c r="Y8" t="s">
        <v>43</v>
      </c>
      <c r="Z8">
        <v>401</v>
      </c>
      <c r="AA8">
        <v>45</v>
      </c>
    </row>
    <row r="9" spans="1:64" x14ac:dyDescent="0.25">
      <c r="A9" t="s">
        <v>65</v>
      </c>
      <c r="B9" t="s">
        <v>66</v>
      </c>
      <c r="C9" s="14">
        <v>44988</v>
      </c>
      <c r="D9" s="6">
        <v>150000</v>
      </c>
      <c r="E9" t="s">
        <v>44</v>
      </c>
      <c r="F9" t="s">
        <v>48</v>
      </c>
      <c r="G9" s="6">
        <v>150000</v>
      </c>
      <c r="H9" s="6">
        <v>46850</v>
      </c>
      <c r="I9" s="10">
        <f t="shared" si="0"/>
        <v>31.233333333333334</v>
      </c>
      <c r="J9" s="6">
        <v>126905</v>
      </c>
      <c r="K9" s="6">
        <v>49800</v>
      </c>
      <c r="L9" s="6">
        <f t="shared" si="1"/>
        <v>100200</v>
      </c>
      <c r="M9" s="6">
        <v>103768.6837830396</v>
      </c>
      <c r="N9" s="38">
        <f t="shared" si="2"/>
        <v>0.96560924112229241</v>
      </c>
      <c r="O9" s="21">
        <v>1104</v>
      </c>
      <c r="P9" s="25">
        <f t="shared" si="3"/>
        <v>90.760869565217391</v>
      </c>
      <c r="Q9" s="29" t="s">
        <v>39</v>
      </c>
      <c r="R9" s="34" t="e">
        <f>ABS(#REF!-N9)*100</f>
        <v>#REF!</v>
      </c>
      <c r="S9" t="s">
        <v>40</v>
      </c>
      <c r="U9" s="6">
        <v>46800</v>
      </c>
      <c r="V9" t="s">
        <v>41</v>
      </c>
      <c r="W9" s="14" t="s">
        <v>42</v>
      </c>
      <c r="Y9" t="s">
        <v>43</v>
      </c>
      <c r="Z9">
        <v>401</v>
      </c>
      <c r="AA9">
        <v>59</v>
      </c>
    </row>
    <row r="10" spans="1:64" ht="15.75" thickBot="1" x14ac:dyDescent="0.3">
      <c r="A10" t="s">
        <v>67</v>
      </c>
      <c r="B10" t="s">
        <v>68</v>
      </c>
      <c r="C10" s="14">
        <v>45239</v>
      </c>
      <c r="D10" s="6">
        <v>225000</v>
      </c>
      <c r="E10" t="s">
        <v>44</v>
      </c>
      <c r="F10" t="s">
        <v>48</v>
      </c>
      <c r="G10" s="6">
        <v>225000</v>
      </c>
      <c r="H10" s="6">
        <v>80500</v>
      </c>
      <c r="I10" s="10">
        <f t="shared" si="0"/>
        <v>35.777777777777771</v>
      </c>
      <c r="J10" s="6">
        <v>196330</v>
      </c>
      <c r="K10" s="6">
        <v>100022</v>
      </c>
      <c r="L10" s="6">
        <f t="shared" si="1"/>
        <v>124978</v>
      </c>
      <c r="M10" s="6">
        <v>143197.62080999999</v>
      </c>
      <c r="N10" s="39">
        <f t="shared" si="2"/>
        <v>0.8727658971780371</v>
      </c>
      <c r="O10" s="21">
        <v>2480</v>
      </c>
      <c r="P10" s="25">
        <f t="shared" si="3"/>
        <v>50.394354838709674</v>
      </c>
      <c r="Q10" s="29" t="s">
        <v>39</v>
      </c>
      <c r="R10" s="34" t="e">
        <f>ABS(#REF!-N10)*100</f>
        <v>#REF!</v>
      </c>
      <c r="S10" t="s">
        <v>60</v>
      </c>
      <c r="U10" s="6">
        <v>90022</v>
      </c>
      <c r="V10" t="s">
        <v>41</v>
      </c>
      <c r="W10" s="14" t="s">
        <v>42</v>
      </c>
      <c r="X10" t="s">
        <v>69</v>
      </c>
      <c r="Y10" t="s">
        <v>43</v>
      </c>
      <c r="Z10">
        <v>401</v>
      </c>
      <c r="AA10">
        <v>64</v>
      </c>
    </row>
    <row r="11" spans="1:64" ht="16.5" thickTop="1" thickBot="1" x14ac:dyDescent="0.3">
      <c r="A11" s="3"/>
      <c r="B11" s="3"/>
      <c r="C11" s="15" t="s">
        <v>70</v>
      </c>
      <c r="D11" s="7">
        <f>+SUM(D2:D10)</f>
        <v>711001</v>
      </c>
      <c r="E11" s="3"/>
      <c r="F11" s="3"/>
      <c r="G11" s="7">
        <f>+SUM(G2:G10)</f>
        <v>768500</v>
      </c>
      <c r="H11" s="7">
        <f>+SUM(H2:H10)</f>
        <v>255100</v>
      </c>
      <c r="I11" s="11"/>
      <c r="J11" s="7">
        <f>+SUM(J2:J10)</f>
        <v>661537</v>
      </c>
      <c r="K11" s="7"/>
      <c r="L11" s="40">
        <f>+SUM(L2:L10)</f>
        <v>419278</v>
      </c>
      <c r="M11" s="41">
        <f>+SUM(M2:M10)</f>
        <v>446825.29775710206</v>
      </c>
      <c r="N11" s="19"/>
      <c r="O11" s="22"/>
      <c r="P11" s="26" t="e">
        <f>AVERAGE(P2:P10)</f>
        <v>#DIV/0!</v>
      </c>
      <c r="Q11" s="30"/>
      <c r="R11" s="35" t="e">
        <f>ABS(#REF!-N12)*100</f>
        <v>#REF!</v>
      </c>
      <c r="S11" s="3"/>
      <c r="T11" s="3"/>
      <c r="U11" s="7"/>
      <c r="V11" s="3"/>
      <c r="W11" s="15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64" ht="15.75" thickBot="1" x14ac:dyDescent="0.3">
      <c r="A12" s="4"/>
      <c r="B12" s="4"/>
      <c r="C12" s="16"/>
      <c r="D12" s="8"/>
      <c r="E12" s="4"/>
      <c r="F12" s="4"/>
      <c r="G12" s="8"/>
      <c r="H12" s="8" t="s">
        <v>71</v>
      </c>
      <c r="I12" s="12">
        <f>H11/G11*100</f>
        <v>33.194534808067665</v>
      </c>
      <c r="J12" s="8"/>
      <c r="K12" s="8"/>
      <c r="L12" s="8"/>
      <c r="M12" s="8" t="s">
        <v>72</v>
      </c>
      <c r="N12" s="42">
        <f>L11/M11</f>
        <v>0.93834884037367772</v>
      </c>
      <c r="O12" s="23"/>
      <c r="P12" s="27" t="s">
        <v>73</v>
      </c>
      <c r="Q12" s="31">
        <f>STDEV(N2:N10)</f>
        <v>0.2538789096676472</v>
      </c>
      <c r="R12" s="36"/>
      <c r="S12" s="4"/>
      <c r="T12" s="4"/>
      <c r="U12" s="8"/>
      <c r="V12" s="4"/>
      <c r="W12" s="16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</sheetData>
  <conditionalFormatting sqref="A2:AM10">
    <cfRule type="expression" dxfId="27" priority="1" stopIfTrue="1">
      <formula>MOD(ROW(),4)&gt;1</formula>
    </cfRule>
    <cfRule type="expression" dxfId="26" priority="2" stopIfTrue="1">
      <formula>MOD(ROW(),4)&lt;2</formula>
    </cfRule>
  </conditionalFormatting>
  <pageMargins left="0.33333333333333331" right="0.375" top="0.94791666666666663" bottom="0.75" header="0.3" footer="0.3"/>
  <pageSetup orientation="landscape" horizontalDpi="0" verticalDpi="0" r:id="rId1"/>
  <headerFooter>
    <oddHeader>&amp;L&amp;"-,Bold"2025 Tax Year&amp;C&amp;"-,Bold"&amp;16RESIDENTIAL - AGRICULTURAL ECF
GREENLAND TOWNSHIP&amp;R&amp;"-,Bold"04/01/2022-03/31/2024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9"/>
  <sheetViews>
    <sheetView view="pageLayout" zoomScaleNormal="100" workbookViewId="0">
      <selection activeCell="F20" sqref="F20"/>
    </sheetView>
  </sheetViews>
  <sheetFormatPr defaultRowHeight="15" x14ac:dyDescent="0.25"/>
  <cols>
    <col min="1" max="1" width="12.28515625" customWidth="1"/>
    <col min="2" max="2" width="12.5703125" customWidth="1"/>
    <col min="3" max="3" width="8.42578125" customWidth="1"/>
    <col min="4" max="4" width="10.7109375" customWidth="1"/>
    <col min="5" max="5" width="4.42578125" customWidth="1"/>
    <col min="6" max="6" width="15.28515625" customWidth="1"/>
    <col min="7" max="7" width="10.5703125" customWidth="1"/>
    <col min="8" max="8" width="0" hidden="1" customWidth="1"/>
    <col min="9" max="9" width="1.7109375" hidden="1" customWidth="1"/>
    <col min="10" max="10" width="10.85546875" customWidth="1"/>
    <col min="11" max="11" width="8.140625" customWidth="1"/>
    <col min="12" max="12" width="12" customWidth="1"/>
    <col min="13" max="13" width="10.85546875" customWidth="1"/>
    <col min="14" max="14" width="6" customWidth="1"/>
    <col min="15" max="16" width="1.7109375" hidden="1" customWidth="1"/>
    <col min="17" max="39" width="0" hidden="1" customWidth="1"/>
  </cols>
  <sheetData>
    <row r="1" spans="1:64" ht="15.75" thickBot="1" x14ac:dyDescent="0.3">
      <c r="A1" s="1" t="s">
        <v>0</v>
      </c>
      <c r="B1" s="1" t="s">
        <v>1</v>
      </c>
      <c r="C1" s="13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17" t="s">
        <v>13</v>
      </c>
      <c r="O1" s="20" t="s">
        <v>14</v>
      </c>
      <c r="P1" s="24" t="s">
        <v>15</v>
      </c>
      <c r="Q1" s="28" t="s">
        <v>16</v>
      </c>
      <c r="R1" s="33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74</v>
      </c>
      <c r="B2" t="s">
        <v>75</v>
      </c>
      <c r="C2" s="14">
        <v>44999</v>
      </c>
      <c r="D2" s="6">
        <v>159000</v>
      </c>
      <c r="E2" t="s">
        <v>44</v>
      </c>
      <c r="F2" t="s">
        <v>48</v>
      </c>
      <c r="G2" s="6">
        <v>159000</v>
      </c>
      <c r="H2" s="6">
        <v>34150</v>
      </c>
      <c r="I2" s="10">
        <f t="shared" ref="I2:I16" si="0">H2/G2*100</f>
        <v>21.477987421383649</v>
      </c>
      <c r="J2" s="6">
        <v>148488</v>
      </c>
      <c r="K2" s="6">
        <v>6777</v>
      </c>
      <c r="L2" s="6">
        <f t="shared" ref="L2:L16" si="1">G2-K2</f>
        <v>152223</v>
      </c>
      <c r="M2" s="6">
        <v>181680.765625</v>
      </c>
      <c r="N2" s="37">
        <f t="shared" ref="N2:N16" si="2">L2/M2</f>
        <v>0.83785974523135487</v>
      </c>
      <c r="O2" s="21">
        <v>2856</v>
      </c>
      <c r="P2" s="25">
        <f t="shared" ref="P2:P16" si="3">L2/O2</f>
        <v>53.299369747899156</v>
      </c>
      <c r="Q2" s="29" t="s">
        <v>76</v>
      </c>
      <c r="R2" s="34" t="e">
        <f>ABS(N19-N2)*100</f>
        <v>#REF!</v>
      </c>
      <c r="S2" t="s">
        <v>40</v>
      </c>
      <c r="U2" s="6">
        <v>6777</v>
      </c>
      <c r="V2" t="s">
        <v>41</v>
      </c>
      <c r="W2" s="14" t="s">
        <v>42</v>
      </c>
      <c r="Y2" t="s">
        <v>43</v>
      </c>
      <c r="Z2">
        <v>401</v>
      </c>
      <c r="AA2">
        <v>43</v>
      </c>
    </row>
    <row r="3" spans="1:64" x14ac:dyDescent="0.25">
      <c r="A3" t="s">
        <v>77</v>
      </c>
      <c r="B3" t="s">
        <v>78</v>
      </c>
      <c r="C3" s="14">
        <v>45069</v>
      </c>
      <c r="D3" s="6">
        <v>154000</v>
      </c>
      <c r="E3" t="s">
        <v>44</v>
      </c>
      <c r="F3" t="s">
        <v>48</v>
      </c>
      <c r="G3" s="6">
        <v>154000</v>
      </c>
      <c r="H3" s="6">
        <v>54800</v>
      </c>
      <c r="I3" s="10">
        <f t="shared" si="0"/>
        <v>35.584415584415588</v>
      </c>
      <c r="J3" s="6">
        <v>156153</v>
      </c>
      <c r="K3" s="6">
        <v>4640</v>
      </c>
      <c r="L3" s="6">
        <f t="shared" si="1"/>
        <v>149360</v>
      </c>
      <c r="M3" s="6">
        <v>194247.4375</v>
      </c>
      <c r="N3" s="38">
        <f t="shared" si="2"/>
        <v>0.76891619226637165</v>
      </c>
      <c r="O3" s="21">
        <v>1624</v>
      </c>
      <c r="P3" s="25">
        <f t="shared" si="3"/>
        <v>91.970443349753694</v>
      </c>
      <c r="Q3" s="29" t="s">
        <v>76</v>
      </c>
      <c r="R3" s="34" t="e">
        <f>ABS(N19-N3)*100</f>
        <v>#REF!</v>
      </c>
      <c r="S3" t="s">
        <v>60</v>
      </c>
      <c r="U3" s="6">
        <v>4640</v>
      </c>
      <c r="V3" t="s">
        <v>41</v>
      </c>
      <c r="W3" s="14" t="s">
        <v>42</v>
      </c>
      <c r="Y3" t="s">
        <v>43</v>
      </c>
      <c r="Z3">
        <v>401</v>
      </c>
      <c r="AA3">
        <v>64</v>
      </c>
    </row>
    <row r="4" spans="1:64" x14ac:dyDescent="0.25">
      <c r="A4" t="s">
        <v>79</v>
      </c>
      <c r="B4" t="s">
        <v>80</v>
      </c>
      <c r="C4" s="14">
        <v>45139</v>
      </c>
      <c r="D4" s="6">
        <v>32000</v>
      </c>
      <c r="E4" t="s">
        <v>44</v>
      </c>
      <c r="F4" t="s">
        <v>48</v>
      </c>
      <c r="G4" s="6">
        <v>32000</v>
      </c>
      <c r="H4" s="6">
        <v>12950</v>
      </c>
      <c r="I4" s="10">
        <f t="shared" si="0"/>
        <v>40.46875</v>
      </c>
      <c r="J4" s="6">
        <v>36462</v>
      </c>
      <c r="K4" s="6">
        <v>2520</v>
      </c>
      <c r="L4" s="6">
        <f t="shared" si="1"/>
        <v>29480</v>
      </c>
      <c r="M4" s="6">
        <v>43515.3828125</v>
      </c>
      <c r="N4" s="38">
        <f t="shared" si="2"/>
        <v>0.67746158012728619</v>
      </c>
      <c r="O4" s="21">
        <v>1120</v>
      </c>
      <c r="P4" s="25">
        <f t="shared" si="3"/>
        <v>26.321428571428573</v>
      </c>
      <c r="Q4" s="29" t="s">
        <v>76</v>
      </c>
      <c r="R4" s="34" t="e">
        <f>ABS(N19-N4)*100</f>
        <v>#REF!</v>
      </c>
      <c r="S4" t="s">
        <v>49</v>
      </c>
      <c r="U4" s="6">
        <v>2520</v>
      </c>
      <c r="V4" t="s">
        <v>41</v>
      </c>
      <c r="W4" s="14" t="s">
        <v>42</v>
      </c>
      <c r="Y4" t="s">
        <v>81</v>
      </c>
      <c r="Z4">
        <v>401</v>
      </c>
      <c r="AA4">
        <v>57</v>
      </c>
    </row>
    <row r="5" spans="1:64" x14ac:dyDescent="0.25">
      <c r="A5" t="s">
        <v>82</v>
      </c>
      <c r="B5" t="s">
        <v>83</v>
      </c>
      <c r="C5" s="14">
        <v>44797</v>
      </c>
      <c r="D5" s="6">
        <v>122000</v>
      </c>
      <c r="E5" t="s">
        <v>44</v>
      </c>
      <c r="F5" t="s">
        <v>48</v>
      </c>
      <c r="G5" s="6">
        <v>122000</v>
      </c>
      <c r="H5" s="6">
        <v>29500</v>
      </c>
      <c r="I5" s="10">
        <f t="shared" si="0"/>
        <v>24.180327868852459</v>
      </c>
      <c r="J5" s="6">
        <v>98993</v>
      </c>
      <c r="K5" s="6">
        <v>4123</v>
      </c>
      <c r="L5" s="6">
        <f t="shared" si="1"/>
        <v>117877</v>
      </c>
      <c r="M5" s="6">
        <v>121628.203125</v>
      </c>
      <c r="N5" s="38">
        <f t="shared" si="2"/>
        <v>0.96915844328354661</v>
      </c>
      <c r="O5" s="21">
        <v>1390</v>
      </c>
      <c r="P5" s="25">
        <f t="shared" si="3"/>
        <v>84.803597122302165</v>
      </c>
      <c r="Q5" s="29" t="s">
        <v>76</v>
      </c>
      <c r="R5" s="34" t="e">
        <f>ABS(N19-N5)*100</f>
        <v>#REF!</v>
      </c>
      <c r="S5" t="s">
        <v>40</v>
      </c>
      <c r="U5" s="6">
        <v>3623</v>
      </c>
      <c r="V5" t="s">
        <v>41</v>
      </c>
      <c r="W5" s="14" t="s">
        <v>42</v>
      </c>
      <c r="Y5" t="s">
        <v>81</v>
      </c>
      <c r="Z5">
        <v>401</v>
      </c>
      <c r="AA5">
        <v>64</v>
      </c>
    </row>
    <row r="6" spans="1:64" x14ac:dyDescent="0.25">
      <c r="A6" t="s">
        <v>84</v>
      </c>
      <c r="B6" t="s">
        <v>85</v>
      </c>
      <c r="C6" s="14">
        <v>44852</v>
      </c>
      <c r="D6" s="6">
        <v>90000</v>
      </c>
      <c r="E6" t="s">
        <v>44</v>
      </c>
      <c r="F6" t="s">
        <v>48</v>
      </c>
      <c r="G6" s="6">
        <v>89700</v>
      </c>
      <c r="H6" s="6">
        <v>18350</v>
      </c>
      <c r="I6" s="10">
        <f t="shared" si="0"/>
        <v>20.457079152731328</v>
      </c>
      <c r="J6" s="6">
        <v>40641</v>
      </c>
      <c r="K6" s="6">
        <v>4280</v>
      </c>
      <c r="L6" s="6">
        <f t="shared" si="1"/>
        <v>85420</v>
      </c>
      <c r="M6" s="6">
        <v>68605.6640625</v>
      </c>
      <c r="N6" s="38">
        <f t="shared" si="2"/>
        <v>1.2450867019111145</v>
      </c>
      <c r="O6" s="21">
        <v>1404</v>
      </c>
      <c r="P6" s="25">
        <f t="shared" si="3"/>
        <v>60.840455840455839</v>
      </c>
      <c r="Q6" s="29" t="s">
        <v>76</v>
      </c>
      <c r="R6" s="34" t="e">
        <f>ABS(N19-N6)*100</f>
        <v>#REF!</v>
      </c>
      <c r="S6" t="s">
        <v>49</v>
      </c>
      <c r="U6" s="6">
        <v>3780</v>
      </c>
      <c r="V6" t="s">
        <v>41</v>
      </c>
      <c r="W6" s="14" t="s">
        <v>42</v>
      </c>
      <c r="X6" t="s">
        <v>86</v>
      </c>
      <c r="Y6" t="s">
        <v>81</v>
      </c>
      <c r="Z6">
        <v>401</v>
      </c>
      <c r="AA6">
        <v>65</v>
      </c>
    </row>
    <row r="7" spans="1:64" x14ac:dyDescent="0.25">
      <c r="A7" t="s">
        <v>87</v>
      </c>
      <c r="B7" t="s">
        <v>88</v>
      </c>
      <c r="C7" s="14">
        <v>45083</v>
      </c>
      <c r="D7" s="6">
        <v>79000</v>
      </c>
      <c r="E7" t="s">
        <v>44</v>
      </c>
      <c r="F7" t="s">
        <v>48</v>
      </c>
      <c r="G7" s="6">
        <v>79000</v>
      </c>
      <c r="H7" s="6">
        <v>28100</v>
      </c>
      <c r="I7" s="10">
        <f t="shared" si="0"/>
        <v>35.569620253164558</v>
      </c>
      <c r="J7" s="6">
        <v>80951</v>
      </c>
      <c r="K7" s="6">
        <v>2520</v>
      </c>
      <c r="L7" s="6">
        <f t="shared" si="1"/>
        <v>76480</v>
      </c>
      <c r="M7" s="6">
        <v>100552.5625</v>
      </c>
      <c r="N7" s="38">
        <f t="shared" si="2"/>
        <v>0.76059722495883686</v>
      </c>
      <c r="O7" s="21">
        <v>808</v>
      </c>
      <c r="P7" s="25">
        <f t="shared" si="3"/>
        <v>94.653465346534659</v>
      </c>
      <c r="Q7" s="29" t="s">
        <v>76</v>
      </c>
      <c r="R7" s="34" t="e">
        <f>ABS(N19-N7)*100</f>
        <v>#REF!</v>
      </c>
      <c r="S7" t="s">
        <v>60</v>
      </c>
      <c r="U7" s="6">
        <v>2520</v>
      </c>
      <c r="V7" t="s">
        <v>41</v>
      </c>
      <c r="W7" s="14" t="s">
        <v>42</v>
      </c>
      <c r="Y7" t="s">
        <v>81</v>
      </c>
      <c r="Z7">
        <v>401</v>
      </c>
      <c r="AA7">
        <v>59</v>
      </c>
    </row>
    <row r="8" spans="1:64" x14ac:dyDescent="0.25">
      <c r="A8" t="s">
        <v>89</v>
      </c>
      <c r="B8" t="s">
        <v>90</v>
      </c>
      <c r="C8" s="14">
        <v>44805</v>
      </c>
      <c r="D8" s="6">
        <v>87000</v>
      </c>
      <c r="E8" t="s">
        <v>44</v>
      </c>
      <c r="F8" t="s">
        <v>48</v>
      </c>
      <c r="G8" s="6">
        <v>84000</v>
      </c>
      <c r="H8" s="6">
        <v>20750</v>
      </c>
      <c r="I8" s="10">
        <f t="shared" si="0"/>
        <v>24.702380952380953</v>
      </c>
      <c r="J8" s="6">
        <v>69733</v>
      </c>
      <c r="K8" s="6">
        <v>3020</v>
      </c>
      <c r="L8" s="6">
        <f t="shared" si="1"/>
        <v>80980</v>
      </c>
      <c r="M8" s="6">
        <v>85529.484375</v>
      </c>
      <c r="N8" s="38">
        <f t="shared" si="2"/>
        <v>0.94680799950747974</v>
      </c>
      <c r="O8" s="21">
        <v>1008</v>
      </c>
      <c r="P8" s="25">
        <f t="shared" si="3"/>
        <v>80.337301587301582</v>
      </c>
      <c r="Q8" s="29" t="s">
        <v>76</v>
      </c>
      <c r="R8" s="34" t="e">
        <f>ABS(N19-N8)*100</f>
        <v>#REF!</v>
      </c>
      <c r="S8" t="s">
        <v>60</v>
      </c>
      <c r="U8" s="6">
        <v>2520</v>
      </c>
      <c r="V8" t="s">
        <v>41</v>
      </c>
      <c r="W8" s="14" t="s">
        <v>42</v>
      </c>
      <c r="Y8" t="s">
        <v>81</v>
      </c>
      <c r="Z8">
        <v>401</v>
      </c>
      <c r="AA8">
        <v>59</v>
      </c>
    </row>
    <row r="9" spans="1:64" x14ac:dyDescent="0.25">
      <c r="A9" t="s">
        <v>91</v>
      </c>
      <c r="B9" t="s">
        <v>92</v>
      </c>
      <c r="C9" s="14">
        <v>44771</v>
      </c>
      <c r="D9" s="6">
        <v>1</v>
      </c>
      <c r="E9" t="s">
        <v>44</v>
      </c>
      <c r="F9" t="s">
        <v>48</v>
      </c>
      <c r="G9" s="6">
        <v>94000</v>
      </c>
      <c r="H9" s="6">
        <v>29700</v>
      </c>
      <c r="I9" s="10">
        <f t="shared" si="0"/>
        <v>31.595744680851062</v>
      </c>
      <c r="J9" s="6">
        <v>65920</v>
      </c>
      <c r="K9" s="6">
        <v>5411</v>
      </c>
      <c r="L9" s="6">
        <f t="shared" si="1"/>
        <v>88589</v>
      </c>
      <c r="M9" s="6">
        <v>114167.921875</v>
      </c>
      <c r="N9" s="38">
        <f t="shared" si="2"/>
        <v>0.77595351255490297</v>
      </c>
      <c r="O9" s="21">
        <v>1088</v>
      </c>
      <c r="P9" s="25">
        <f t="shared" si="3"/>
        <v>81.423713235294116</v>
      </c>
      <c r="Q9" s="29" t="s">
        <v>76</v>
      </c>
      <c r="R9" s="34" t="e">
        <f>ABS(N19-N9)*100</f>
        <v>#REF!</v>
      </c>
      <c r="S9" t="s">
        <v>40</v>
      </c>
      <c r="U9" s="6">
        <v>5411</v>
      </c>
      <c r="V9" t="s">
        <v>41</v>
      </c>
      <c r="W9" s="14" t="s">
        <v>42</v>
      </c>
      <c r="X9" t="s">
        <v>93</v>
      </c>
      <c r="Y9" t="s">
        <v>81</v>
      </c>
      <c r="Z9">
        <v>401</v>
      </c>
      <c r="AA9">
        <v>55</v>
      </c>
    </row>
    <row r="10" spans="1:64" x14ac:dyDescent="0.25">
      <c r="A10" t="s">
        <v>94</v>
      </c>
      <c r="B10" t="s">
        <v>95</v>
      </c>
      <c r="C10" s="14">
        <v>45069</v>
      </c>
      <c r="D10" s="6">
        <v>1</v>
      </c>
      <c r="E10" t="s">
        <v>44</v>
      </c>
      <c r="F10" t="s">
        <v>48</v>
      </c>
      <c r="G10" s="6">
        <v>65000</v>
      </c>
      <c r="H10" s="6">
        <v>23850</v>
      </c>
      <c r="I10" s="10">
        <f t="shared" si="0"/>
        <v>36.692307692307693</v>
      </c>
      <c r="J10" s="6">
        <v>69608</v>
      </c>
      <c r="K10" s="6">
        <v>3659</v>
      </c>
      <c r="L10" s="6">
        <f t="shared" si="1"/>
        <v>61341</v>
      </c>
      <c r="M10" s="6">
        <v>84550</v>
      </c>
      <c r="N10" s="38">
        <f t="shared" si="2"/>
        <v>0.72549970431697219</v>
      </c>
      <c r="O10" s="21">
        <v>1060</v>
      </c>
      <c r="P10" s="25">
        <f t="shared" si="3"/>
        <v>57.868867924528303</v>
      </c>
      <c r="Q10" s="29" t="s">
        <v>76</v>
      </c>
      <c r="R10" s="34" t="e">
        <f>ABS(N19-N10)*100</f>
        <v>#REF!</v>
      </c>
      <c r="S10" t="s">
        <v>40</v>
      </c>
      <c r="U10" s="6">
        <v>3659</v>
      </c>
      <c r="V10" t="s">
        <v>41</v>
      </c>
      <c r="W10" s="14" t="s">
        <v>42</v>
      </c>
      <c r="Y10" t="s">
        <v>81</v>
      </c>
      <c r="Z10">
        <v>401</v>
      </c>
      <c r="AA10">
        <v>54</v>
      </c>
    </row>
    <row r="11" spans="1:64" x14ac:dyDescent="0.25">
      <c r="A11" t="s">
        <v>96</v>
      </c>
      <c r="B11" t="s">
        <v>97</v>
      </c>
      <c r="C11" s="14">
        <v>44743</v>
      </c>
      <c r="D11" s="6">
        <v>62500</v>
      </c>
      <c r="E11" t="s">
        <v>44</v>
      </c>
      <c r="F11" t="s">
        <v>48</v>
      </c>
      <c r="G11" s="6">
        <v>62500</v>
      </c>
      <c r="H11" s="6">
        <v>20900</v>
      </c>
      <c r="I11" s="10">
        <f t="shared" si="0"/>
        <v>33.44</v>
      </c>
      <c r="J11" s="6">
        <v>46529</v>
      </c>
      <c r="K11" s="6">
        <v>1800</v>
      </c>
      <c r="L11" s="6">
        <f t="shared" si="1"/>
        <v>60700</v>
      </c>
      <c r="M11" s="6">
        <v>84394.3359375</v>
      </c>
      <c r="N11" s="38">
        <f t="shared" si="2"/>
        <v>0.71924258098259886</v>
      </c>
      <c r="O11" s="21">
        <v>1140</v>
      </c>
      <c r="P11" s="25">
        <f t="shared" si="3"/>
        <v>53.245614035087719</v>
      </c>
      <c r="Q11" s="29" t="s">
        <v>76</v>
      </c>
      <c r="R11" s="34" t="e">
        <f>ABS(N19-N11)*100</f>
        <v>#REF!</v>
      </c>
      <c r="S11" t="s">
        <v>40</v>
      </c>
      <c r="U11" s="6">
        <v>1800</v>
      </c>
      <c r="V11" t="s">
        <v>41</v>
      </c>
      <c r="W11" s="14" t="s">
        <v>42</v>
      </c>
      <c r="X11" t="s">
        <v>98</v>
      </c>
      <c r="Y11" t="s">
        <v>81</v>
      </c>
      <c r="Z11">
        <v>401</v>
      </c>
      <c r="AA11">
        <v>60</v>
      </c>
    </row>
    <row r="12" spans="1:64" x14ac:dyDescent="0.25">
      <c r="A12" t="s">
        <v>99</v>
      </c>
      <c r="B12" t="s">
        <v>100</v>
      </c>
      <c r="C12" s="14">
        <v>44715</v>
      </c>
      <c r="D12" s="6">
        <v>42000</v>
      </c>
      <c r="E12" t="s">
        <v>44</v>
      </c>
      <c r="F12" t="s">
        <v>48</v>
      </c>
      <c r="G12" s="6">
        <v>42000</v>
      </c>
      <c r="H12" s="6">
        <v>9950</v>
      </c>
      <c r="I12" s="10">
        <f t="shared" si="0"/>
        <v>23.69047619047619</v>
      </c>
      <c r="J12" s="6">
        <v>33326</v>
      </c>
      <c r="K12" s="6">
        <v>1550</v>
      </c>
      <c r="L12" s="6">
        <f t="shared" si="1"/>
        <v>40450</v>
      </c>
      <c r="M12" s="6">
        <v>40738.4609375</v>
      </c>
      <c r="N12" s="38">
        <f t="shared" si="2"/>
        <v>0.99291919893727576</v>
      </c>
      <c r="O12" s="21">
        <v>600</v>
      </c>
      <c r="P12" s="25">
        <f t="shared" si="3"/>
        <v>67.416666666666671</v>
      </c>
      <c r="Q12" s="29" t="s">
        <v>76</v>
      </c>
      <c r="R12" s="34" t="e">
        <f>ABS(N19-N12)*100</f>
        <v>#REF!</v>
      </c>
      <c r="S12" t="s">
        <v>60</v>
      </c>
      <c r="U12" s="6">
        <v>1050</v>
      </c>
      <c r="V12" t="s">
        <v>41</v>
      </c>
      <c r="W12" s="14" t="s">
        <v>42</v>
      </c>
      <c r="Y12" t="s">
        <v>81</v>
      </c>
      <c r="Z12">
        <v>401</v>
      </c>
      <c r="AA12">
        <v>49</v>
      </c>
    </row>
    <row r="13" spans="1:64" x14ac:dyDescent="0.25">
      <c r="A13" t="s">
        <v>101</v>
      </c>
      <c r="B13" t="s">
        <v>102</v>
      </c>
      <c r="C13" s="14">
        <v>45089</v>
      </c>
      <c r="D13" s="6">
        <v>1</v>
      </c>
      <c r="E13" t="s">
        <v>44</v>
      </c>
      <c r="F13" t="s">
        <v>48</v>
      </c>
      <c r="G13" s="6">
        <v>83500</v>
      </c>
      <c r="H13" s="6">
        <v>27600</v>
      </c>
      <c r="I13" s="10">
        <f t="shared" si="0"/>
        <v>33.053892215568865</v>
      </c>
      <c r="J13" s="6">
        <v>77332</v>
      </c>
      <c r="K13" s="6">
        <v>0</v>
      </c>
      <c r="L13" s="6">
        <f t="shared" si="1"/>
        <v>83500</v>
      </c>
      <c r="M13" s="6">
        <v>99143.5859375</v>
      </c>
      <c r="N13" s="38">
        <f t="shared" si="2"/>
        <v>0.84221282910463113</v>
      </c>
      <c r="O13" s="21">
        <v>1073</v>
      </c>
      <c r="P13" s="25">
        <f t="shared" si="3"/>
        <v>77.819198508853688</v>
      </c>
      <c r="Q13" s="29" t="s">
        <v>76</v>
      </c>
      <c r="R13" s="34" t="e">
        <f>ABS(N19-N13)*100</f>
        <v>#REF!</v>
      </c>
      <c r="S13" t="s">
        <v>40</v>
      </c>
      <c r="U13" s="6">
        <v>0</v>
      </c>
      <c r="V13" t="s">
        <v>41</v>
      </c>
      <c r="W13" s="14" t="s">
        <v>42</v>
      </c>
      <c r="X13" t="s">
        <v>103</v>
      </c>
      <c r="Y13" t="s">
        <v>81</v>
      </c>
      <c r="Z13">
        <v>401</v>
      </c>
      <c r="AA13">
        <v>59</v>
      </c>
    </row>
    <row r="14" spans="1:64" x14ac:dyDescent="0.25">
      <c r="A14" t="s">
        <v>104</v>
      </c>
      <c r="B14" t="s">
        <v>105</v>
      </c>
      <c r="C14" s="14">
        <v>45421</v>
      </c>
      <c r="D14" s="6">
        <v>63000</v>
      </c>
      <c r="E14" t="s">
        <v>44</v>
      </c>
      <c r="F14" t="s">
        <v>48</v>
      </c>
      <c r="G14" s="6">
        <v>63000</v>
      </c>
      <c r="H14" s="6">
        <v>36100</v>
      </c>
      <c r="I14" s="10">
        <f t="shared" si="0"/>
        <v>57.301587301587297</v>
      </c>
      <c r="J14" s="6">
        <v>70352</v>
      </c>
      <c r="K14" s="6">
        <v>2600</v>
      </c>
      <c r="L14" s="6">
        <f t="shared" si="1"/>
        <v>60400</v>
      </c>
      <c r="M14" s="6">
        <v>86861.5390625</v>
      </c>
      <c r="N14" s="38">
        <f t="shared" si="2"/>
        <v>0.69535954177072579</v>
      </c>
      <c r="O14" s="21">
        <v>1224</v>
      </c>
      <c r="P14" s="25">
        <f t="shared" si="3"/>
        <v>49.346405228758172</v>
      </c>
      <c r="Q14" s="29" t="s">
        <v>76</v>
      </c>
      <c r="R14" s="34" t="e">
        <f>ABS(N19-N14)*100</f>
        <v>#REF!</v>
      </c>
      <c r="S14" t="s">
        <v>40</v>
      </c>
      <c r="U14" s="6">
        <v>2100</v>
      </c>
      <c r="V14" t="s">
        <v>41</v>
      </c>
      <c r="W14" s="14" t="s">
        <v>42</v>
      </c>
      <c r="Y14" t="s">
        <v>81</v>
      </c>
      <c r="Z14">
        <v>401</v>
      </c>
      <c r="AA14">
        <v>54</v>
      </c>
    </row>
    <row r="15" spans="1:64" x14ac:dyDescent="0.25">
      <c r="A15" t="s">
        <v>106</v>
      </c>
      <c r="B15" t="s">
        <v>107</v>
      </c>
      <c r="C15" s="14">
        <v>44830</v>
      </c>
      <c r="D15" s="6">
        <v>42000</v>
      </c>
      <c r="E15" t="s">
        <v>44</v>
      </c>
      <c r="F15" t="s">
        <v>48</v>
      </c>
      <c r="G15" s="6">
        <v>40000</v>
      </c>
      <c r="H15" s="6">
        <v>12200</v>
      </c>
      <c r="I15" s="10">
        <f t="shared" si="0"/>
        <v>30.5</v>
      </c>
      <c r="J15" s="6">
        <v>38841</v>
      </c>
      <c r="K15" s="6">
        <v>3450</v>
      </c>
      <c r="L15" s="6">
        <f t="shared" si="1"/>
        <v>36550</v>
      </c>
      <c r="M15" s="6">
        <v>45373.078125</v>
      </c>
      <c r="N15" s="38">
        <f t="shared" si="2"/>
        <v>0.80554376097885694</v>
      </c>
      <c r="O15" s="21">
        <v>1248</v>
      </c>
      <c r="P15" s="25">
        <f t="shared" si="3"/>
        <v>29.286858974358974</v>
      </c>
      <c r="Q15" s="29" t="s">
        <v>76</v>
      </c>
      <c r="R15" s="34" t="e">
        <f>ABS(N19-N15)*100</f>
        <v>#REF!</v>
      </c>
      <c r="S15" t="s">
        <v>49</v>
      </c>
      <c r="U15" s="6">
        <v>3150</v>
      </c>
      <c r="V15" t="s">
        <v>41</v>
      </c>
      <c r="W15" s="14" t="s">
        <v>42</v>
      </c>
      <c r="Y15" t="s">
        <v>81</v>
      </c>
      <c r="Z15">
        <v>401</v>
      </c>
      <c r="AA15">
        <v>51</v>
      </c>
    </row>
    <row r="16" spans="1:64" ht="15.75" thickBot="1" x14ac:dyDescent="0.3">
      <c r="A16" t="s">
        <v>108</v>
      </c>
      <c r="B16" t="s">
        <v>109</v>
      </c>
      <c r="C16" s="14">
        <v>45498</v>
      </c>
      <c r="D16" s="6">
        <v>81250</v>
      </c>
      <c r="E16" t="s">
        <v>44</v>
      </c>
      <c r="F16" t="s">
        <v>48</v>
      </c>
      <c r="G16" s="6">
        <v>73125</v>
      </c>
      <c r="H16" s="6">
        <v>38900</v>
      </c>
      <c r="I16" s="10">
        <f t="shared" si="0"/>
        <v>53.196581196581192</v>
      </c>
      <c r="J16" s="6">
        <v>75711</v>
      </c>
      <c r="K16" s="6">
        <v>1575</v>
      </c>
      <c r="L16" s="6">
        <f t="shared" si="1"/>
        <v>71550</v>
      </c>
      <c r="M16" s="6">
        <v>95046.15625</v>
      </c>
      <c r="N16" s="39">
        <f t="shared" si="2"/>
        <v>0.75279214671029893</v>
      </c>
      <c r="O16" s="21">
        <v>1568</v>
      </c>
      <c r="P16" s="25">
        <f t="shared" si="3"/>
        <v>45.631377551020407</v>
      </c>
      <c r="Q16" s="29" t="s">
        <v>76</v>
      </c>
      <c r="R16" s="34" t="e">
        <f>ABS(N19-N16)*100</f>
        <v>#REF!</v>
      </c>
      <c r="S16" t="s">
        <v>40</v>
      </c>
      <c r="U16" s="6">
        <v>1575</v>
      </c>
      <c r="V16" t="s">
        <v>41</v>
      </c>
      <c r="W16" s="14" t="s">
        <v>42</v>
      </c>
      <c r="Y16" t="s">
        <v>81</v>
      </c>
      <c r="Z16">
        <v>401</v>
      </c>
      <c r="AA16">
        <v>49</v>
      </c>
    </row>
    <row r="17" spans="1:39" ht="16.5" thickTop="1" thickBot="1" x14ac:dyDescent="0.3">
      <c r="A17" s="3"/>
      <c r="B17" s="3"/>
      <c r="C17" s="15" t="s">
        <v>70</v>
      </c>
      <c r="D17" s="7">
        <f>+SUM(D2:D16)</f>
        <v>1013753</v>
      </c>
      <c r="E17" s="3"/>
      <c r="F17" s="3"/>
      <c r="G17" s="7">
        <f>+SUM(G2:G16)</f>
        <v>1242825</v>
      </c>
      <c r="H17" s="7">
        <f>+SUM(H2:H16)</f>
        <v>397800</v>
      </c>
      <c r="I17" s="7">
        <f>+SUM(I2:I16)</f>
        <v>501.91115051030079</v>
      </c>
      <c r="J17" s="7">
        <f>+SUM(J2:J16)</f>
        <v>1109040</v>
      </c>
      <c r="K17" s="7"/>
      <c r="L17" s="40">
        <f>+SUM(L2:L16)</f>
        <v>1194900</v>
      </c>
      <c r="M17" s="41">
        <f>+SUM(M2:M16)</f>
        <v>1446034.578125</v>
      </c>
      <c r="N17" s="19"/>
      <c r="O17" s="22"/>
      <c r="P17" s="26" t="e">
        <f>AVERAGE(#REF!)</f>
        <v>#REF!</v>
      </c>
      <c r="Q17" s="30"/>
      <c r="R17" s="35" t="e">
        <f>ABS(N19-N18)*100</f>
        <v>#REF!</v>
      </c>
      <c r="S17" s="3"/>
      <c r="T17" s="3"/>
      <c r="U17" s="7"/>
      <c r="V17" s="3"/>
      <c r="W17" s="15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5.75" thickBot="1" x14ac:dyDescent="0.3">
      <c r="A18" s="4"/>
      <c r="B18" s="4"/>
      <c r="C18" s="16"/>
      <c r="D18" s="8"/>
      <c r="E18" s="4"/>
      <c r="F18" s="4"/>
      <c r="G18" s="8"/>
      <c r="H18" s="8" t="s">
        <v>71</v>
      </c>
      <c r="I18" s="12">
        <f>H17/G17*100</f>
        <v>32.007724337698392</v>
      </c>
      <c r="J18" s="8"/>
      <c r="K18" s="8"/>
      <c r="L18" s="8"/>
      <c r="M18" s="8" t="s">
        <v>72</v>
      </c>
      <c r="N18" s="42">
        <f>L17/M17</f>
        <v>0.82632878775925711</v>
      </c>
      <c r="O18" s="23"/>
      <c r="P18" s="27" t="s">
        <v>73</v>
      </c>
      <c r="Q18" s="31" t="e">
        <f>STDEV(#REF!)</f>
        <v>#REF!</v>
      </c>
      <c r="R18" s="36"/>
      <c r="S18" s="4"/>
      <c r="T18" s="4"/>
      <c r="U18" s="8"/>
      <c r="V18" s="4"/>
      <c r="W18" s="16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idden="1" x14ac:dyDescent="0.25">
      <c r="A19" s="43"/>
      <c r="B19" s="43"/>
      <c r="C19" s="44"/>
      <c r="D19" s="45"/>
      <c r="E19" s="43"/>
      <c r="F19" s="43"/>
      <c r="G19" s="45"/>
      <c r="H19" s="45" t="s">
        <v>110</v>
      </c>
      <c r="I19" s="46" t="e">
        <f>STDEV(#REF!)</f>
        <v>#REF!</v>
      </c>
      <c r="J19" s="45"/>
      <c r="K19" s="45"/>
      <c r="L19" s="45"/>
      <c r="M19" s="45" t="s">
        <v>111</v>
      </c>
      <c r="N19" s="47" t="e">
        <f>AVERAGE(#REF!)</f>
        <v>#REF!</v>
      </c>
      <c r="O19" s="48"/>
      <c r="P19" s="49" t="s">
        <v>112</v>
      </c>
      <c r="Q19" s="50" t="e">
        <f>AVERAGE(#REF!)</f>
        <v>#REF!</v>
      </c>
      <c r="R19" s="51" t="s">
        <v>113</v>
      </c>
      <c r="S19" s="43" t="e">
        <f>+(Q19/N19)</f>
        <v>#REF!</v>
      </c>
      <c r="T19" s="43"/>
      <c r="U19" s="45"/>
      <c r="V19" s="43"/>
      <c r="W19" s="44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</row>
  </sheetData>
  <conditionalFormatting sqref="A2:AM16">
    <cfRule type="expression" dxfId="25" priority="1" stopIfTrue="1">
      <formula>MOD(ROW(),4)&gt;1</formula>
    </cfRule>
    <cfRule type="expression" dxfId="24" priority="2" stopIfTrue="1">
      <formula>MOD(ROW(),4)&lt;2</formula>
    </cfRule>
  </conditionalFormatting>
  <pageMargins left="0.7" right="0.7" top="0.97916666666666663" bottom="0.75" header="0.3" footer="0.3"/>
  <pageSetup orientation="landscape" horizontalDpi="0" verticalDpi="0" r:id="rId1"/>
  <headerFooter>
    <oddHeader>&amp;L&amp;"-,Bold"2025 Tax Year&amp;C&amp;"-,Bold"&amp;16GREENLAND TOWNSHIP
GREENLAND/MASS TOWNSITE ECF
&amp;R&amp;"-,Bold"4/1/2022-3/31-2024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6"/>
  <sheetViews>
    <sheetView tabSelected="1" view="pageLayout" zoomScaleNormal="100" workbookViewId="0">
      <selection activeCell="B26" sqref="B26"/>
    </sheetView>
  </sheetViews>
  <sheetFormatPr defaultRowHeight="15" x14ac:dyDescent="0.25"/>
  <cols>
    <col min="1" max="1" width="13.28515625" customWidth="1"/>
    <col min="2" max="2" width="16.5703125" customWidth="1"/>
    <col min="3" max="3" width="9.140625" customWidth="1"/>
    <col min="4" max="4" width="10" hidden="1" customWidth="1"/>
    <col min="5" max="5" width="4.28515625" customWidth="1"/>
    <col min="6" max="6" width="11" customWidth="1"/>
    <col min="7" max="7" width="10.5703125" customWidth="1"/>
    <col min="8" max="9" width="1.7109375" hidden="1" customWidth="1"/>
    <col min="10" max="10" width="11.85546875" customWidth="1"/>
    <col min="11" max="11" width="11.140625" customWidth="1"/>
    <col min="12" max="12" width="12.85546875" customWidth="1"/>
    <col min="13" max="13" width="11.140625" customWidth="1"/>
    <col min="14" max="14" width="8" customWidth="1"/>
    <col min="15" max="24" width="1.7109375" hidden="1" customWidth="1"/>
    <col min="25" max="25" width="25.42578125" hidden="1" customWidth="1"/>
    <col min="26" max="26" width="0" hidden="1" customWidth="1"/>
    <col min="27" max="27" width="1.7109375" hidden="1" customWidth="1"/>
  </cols>
  <sheetData>
    <row r="1" spans="1:64" ht="15.75" thickBot="1" x14ac:dyDescent="0.3">
      <c r="A1" s="1" t="s">
        <v>0</v>
      </c>
      <c r="B1" s="1" t="s">
        <v>1</v>
      </c>
      <c r="C1" s="13" t="s">
        <v>2</v>
      </c>
      <c r="D1" s="5" t="s">
        <v>3</v>
      </c>
      <c r="E1" s="1" t="s">
        <v>4</v>
      </c>
      <c r="F1" s="1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2" t="s">
        <v>13</v>
      </c>
      <c r="O1" s="20" t="s">
        <v>14</v>
      </c>
      <c r="P1" s="24" t="s">
        <v>15</v>
      </c>
      <c r="Q1" s="28" t="s">
        <v>16</v>
      </c>
      <c r="R1" s="33" t="s">
        <v>17</v>
      </c>
      <c r="S1" s="1" t="s">
        <v>18</v>
      </c>
      <c r="T1" s="1" t="s">
        <v>19</v>
      </c>
      <c r="U1" s="5" t="s">
        <v>20</v>
      </c>
      <c r="V1" s="1" t="s">
        <v>21</v>
      </c>
      <c r="W1" s="1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114</v>
      </c>
      <c r="B2" t="s">
        <v>115</v>
      </c>
      <c r="C2" s="14">
        <v>44468</v>
      </c>
      <c r="D2" s="6">
        <v>35000</v>
      </c>
      <c r="E2" t="s">
        <v>44</v>
      </c>
      <c r="F2" t="s">
        <v>48</v>
      </c>
      <c r="G2" s="6">
        <v>35000</v>
      </c>
      <c r="H2" s="6">
        <v>9300</v>
      </c>
      <c r="I2" s="10">
        <v>26.571428571428573</v>
      </c>
      <c r="J2" s="6">
        <v>38373</v>
      </c>
      <c r="K2" s="6">
        <v>4503</v>
      </c>
      <c r="L2" s="6">
        <v>30497</v>
      </c>
      <c r="M2" s="6">
        <v>61581.818180000002</v>
      </c>
      <c r="N2" s="37">
        <v>0.49522733984337841</v>
      </c>
      <c r="O2" s="21">
        <v>2636</v>
      </c>
      <c r="P2" s="25">
        <v>11.569423368740516</v>
      </c>
      <c r="Q2" s="29" t="s">
        <v>116</v>
      </c>
      <c r="R2" s="34">
        <v>8.9871633441116145</v>
      </c>
      <c r="U2" s="6">
        <v>4503</v>
      </c>
      <c r="V2" t="s">
        <v>41</v>
      </c>
      <c r="W2" s="14" t="s">
        <v>42</v>
      </c>
      <c r="Y2" t="s">
        <v>117</v>
      </c>
      <c r="Z2">
        <v>201</v>
      </c>
      <c r="AA2">
        <v>0</v>
      </c>
    </row>
    <row r="3" spans="1:64" ht="15.75" thickBot="1" x14ac:dyDescent="0.3">
      <c r="A3" t="s">
        <v>118</v>
      </c>
      <c r="B3" t="s">
        <v>119</v>
      </c>
      <c r="C3" s="14">
        <v>44133</v>
      </c>
      <c r="D3" s="6">
        <v>1</v>
      </c>
      <c r="E3" t="s">
        <v>44</v>
      </c>
      <c r="F3" t="s">
        <v>48</v>
      </c>
      <c r="G3" s="6">
        <v>140000</v>
      </c>
      <c r="H3" s="6">
        <v>61200</v>
      </c>
      <c r="I3" s="10">
        <v>43.714285714285715</v>
      </c>
      <c r="J3" s="6">
        <v>142107</v>
      </c>
      <c r="K3" s="6">
        <v>20468</v>
      </c>
      <c r="L3" s="6">
        <v>119532</v>
      </c>
      <c r="M3" s="6">
        <v>229507.54717000001</v>
      </c>
      <c r="N3" s="38">
        <v>0.52081947401695117</v>
      </c>
      <c r="O3" s="21">
        <v>7276</v>
      </c>
      <c r="P3" s="25">
        <v>16.428257284222099</v>
      </c>
      <c r="Q3" s="29" t="s">
        <v>116</v>
      </c>
      <c r="R3" s="34" t="e">
        <v>#REF!</v>
      </c>
      <c r="U3" s="6">
        <v>6149</v>
      </c>
      <c r="V3" t="s">
        <v>41</v>
      </c>
      <c r="W3" s="14" t="s">
        <v>42</v>
      </c>
      <c r="Y3" t="s">
        <v>117</v>
      </c>
      <c r="Z3">
        <v>201</v>
      </c>
      <c r="AA3">
        <v>0</v>
      </c>
    </row>
    <row r="4" spans="1:64" x14ac:dyDescent="0.25">
      <c r="A4" t="s">
        <v>120</v>
      </c>
      <c r="B4" t="s">
        <v>121</v>
      </c>
      <c r="C4" s="14">
        <v>44408</v>
      </c>
      <c r="D4" s="6">
        <v>195000</v>
      </c>
      <c r="E4" t="s">
        <v>44</v>
      </c>
      <c r="F4" t="s">
        <v>48</v>
      </c>
      <c r="G4" s="6">
        <v>195000</v>
      </c>
      <c r="H4" s="6">
        <v>43650</v>
      </c>
      <c r="I4" s="10">
        <f>H4/G4*100</f>
        <v>22.384615384615383</v>
      </c>
      <c r="J4" s="6">
        <v>141516</v>
      </c>
      <c r="K4" s="6">
        <v>5119</v>
      </c>
      <c r="L4" s="6">
        <f>G4-K4</f>
        <v>189881</v>
      </c>
      <c r="M4" s="6">
        <v>247994.54545000001</v>
      </c>
      <c r="N4" s="53">
        <f>L4/M4</f>
        <v>0.76566603372445263</v>
      </c>
      <c r="O4" s="21">
        <v>6504</v>
      </c>
      <c r="P4" s="25">
        <f>L4/O4</f>
        <v>29.194495694956949</v>
      </c>
      <c r="Q4" s="29" t="s">
        <v>122</v>
      </c>
      <c r="R4" s="34" t="e">
        <f>ABS(#REF!-N4)*100</f>
        <v>#REF!</v>
      </c>
      <c r="U4" s="6">
        <v>4919</v>
      </c>
      <c r="V4" t="s">
        <v>41</v>
      </c>
      <c r="W4" s="14" t="s">
        <v>42</v>
      </c>
      <c r="Y4" t="s">
        <v>117</v>
      </c>
      <c r="Z4">
        <v>201</v>
      </c>
      <c r="AA4">
        <v>0</v>
      </c>
    </row>
    <row r="5" spans="1:64" x14ac:dyDescent="0.25">
      <c r="A5" t="s">
        <v>123</v>
      </c>
      <c r="B5" t="s">
        <v>124</v>
      </c>
      <c r="C5" s="14">
        <v>44610</v>
      </c>
      <c r="D5" s="6">
        <v>1</v>
      </c>
      <c r="E5" t="s">
        <v>44</v>
      </c>
      <c r="F5" t="s">
        <v>125</v>
      </c>
      <c r="G5" s="6">
        <v>200000</v>
      </c>
      <c r="H5" s="6">
        <v>79450</v>
      </c>
      <c r="I5" s="10">
        <f>H5/G5*100</f>
        <v>39.725000000000001</v>
      </c>
      <c r="J5" s="6">
        <v>194677</v>
      </c>
      <c r="K5" s="6">
        <v>15870</v>
      </c>
      <c r="L5" s="6">
        <f>G5-K5</f>
        <v>184130</v>
      </c>
      <c r="M5" s="6">
        <v>336012.72726999997</v>
      </c>
      <c r="N5" s="54">
        <f>L5/M5</f>
        <v>0.54798519537042423</v>
      </c>
      <c r="O5" s="21">
        <v>8701</v>
      </c>
      <c r="P5" s="25">
        <f>L5/O5</f>
        <v>21.161935409723021</v>
      </c>
      <c r="Q5" s="29" t="s">
        <v>122</v>
      </c>
      <c r="R5" s="34" t="e">
        <f>ABS(#REF!-N5)*100</f>
        <v>#REF!</v>
      </c>
      <c r="U5" s="6">
        <v>12000</v>
      </c>
      <c r="V5" t="s">
        <v>41</v>
      </c>
      <c r="W5" s="14" t="s">
        <v>42</v>
      </c>
      <c r="X5" t="s">
        <v>126</v>
      </c>
      <c r="Y5" t="s">
        <v>117</v>
      </c>
      <c r="Z5" s="4"/>
      <c r="AA5" s="4"/>
    </row>
    <row r="6" spans="1:64" x14ac:dyDescent="0.25">
      <c r="A6" t="s">
        <v>127</v>
      </c>
      <c r="B6" t="s">
        <v>128</v>
      </c>
      <c r="C6" s="14">
        <v>45260</v>
      </c>
      <c r="D6" s="6">
        <v>80000</v>
      </c>
      <c r="E6" t="s">
        <v>44</v>
      </c>
      <c r="F6" t="s">
        <v>48</v>
      </c>
      <c r="G6" s="6">
        <v>80000</v>
      </c>
      <c r="H6" s="6">
        <v>27000</v>
      </c>
      <c r="I6" s="10">
        <v>33.75</v>
      </c>
      <c r="J6" s="6">
        <v>58713</v>
      </c>
      <c r="K6" s="6">
        <v>5400</v>
      </c>
      <c r="L6" s="6">
        <v>74600</v>
      </c>
      <c r="M6" s="6">
        <v>95201.785709999996</v>
      </c>
      <c r="N6" s="54">
        <v>0.7835987470575777</v>
      </c>
      <c r="O6" s="21">
        <v>2880</v>
      </c>
      <c r="P6" s="25">
        <v>25.902777777777779</v>
      </c>
      <c r="Q6" s="29" t="s">
        <v>122</v>
      </c>
      <c r="R6" s="34" t="e">
        <v>#REF!</v>
      </c>
      <c r="U6" s="6">
        <v>5400</v>
      </c>
      <c r="V6" t="s">
        <v>41</v>
      </c>
      <c r="W6" s="14" t="s">
        <v>42</v>
      </c>
      <c r="Y6" t="s">
        <v>117</v>
      </c>
    </row>
    <row r="7" spans="1:64" x14ac:dyDescent="0.25">
      <c r="A7" t="s">
        <v>129</v>
      </c>
      <c r="B7" t="s">
        <v>130</v>
      </c>
      <c r="C7" s="14">
        <v>44573</v>
      </c>
      <c r="D7" s="6">
        <v>42000</v>
      </c>
      <c r="E7" t="s">
        <v>44</v>
      </c>
      <c r="F7" t="s">
        <v>48</v>
      </c>
      <c r="G7" s="6">
        <v>42000</v>
      </c>
      <c r="H7" s="6">
        <v>14800</v>
      </c>
      <c r="I7" s="10">
        <f>H7/G7*100</f>
        <v>35.238095238095241</v>
      </c>
      <c r="J7" s="6">
        <v>35962</v>
      </c>
      <c r="K7" s="6">
        <v>7265</v>
      </c>
      <c r="L7" s="6">
        <f>G7-K7</f>
        <v>34735</v>
      </c>
      <c r="M7" s="6">
        <v>52176.363640000003</v>
      </c>
      <c r="N7" s="54">
        <f>L7/M7</f>
        <v>0.6657228978174915</v>
      </c>
      <c r="O7" s="21">
        <v>756</v>
      </c>
      <c r="P7" s="25">
        <f>L7/O7</f>
        <v>45.945767195767196</v>
      </c>
      <c r="Q7" s="29" t="s">
        <v>122</v>
      </c>
      <c r="R7" s="34" t="e">
        <f>ABS(#REF!-N7)*100</f>
        <v>#REF!</v>
      </c>
      <c r="U7" s="6">
        <v>7265</v>
      </c>
      <c r="V7" t="s">
        <v>41</v>
      </c>
      <c r="W7" s="14" t="s">
        <v>42</v>
      </c>
      <c r="Y7" t="s">
        <v>117</v>
      </c>
    </row>
    <row r="8" spans="1:64" x14ac:dyDescent="0.25">
      <c r="A8" t="s">
        <v>131</v>
      </c>
      <c r="B8" t="s">
        <v>132</v>
      </c>
      <c r="C8" s="14">
        <v>44158</v>
      </c>
      <c r="D8" s="6">
        <v>205000</v>
      </c>
      <c r="E8" t="s">
        <v>44</v>
      </c>
      <c r="F8" t="s">
        <v>48</v>
      </c>
      <c r="G8" s="6">
        <v>205000</v>
      </c>
      <c r="H8" s="6">
        <v>77300</v>
      </c>
      <c r="I8" s="10">
        <f>H8/G8*100</f>
        <v>37.707317073170735</v>
      </c>
      <c r="J8" s="6">
        <v>158956</v>
      </c>
      <c r="K8" s="6">
        <v>16050</v>
      </c>
      <c r="L8" s="6">
        <f>G8-K8</f>
        <v>188950</v>
      </c>
      <c r="M8" s="6">
        <v>299916.98112999997</v>
      </c>
      <c r="N8" s="54">
        <f>L8/M8</f>
        <v>0.63000767508425615</v>
      </c>
      <c r="O8" s="21">
        <v>7200</v>
      </c>
      <c r="P8" s="25">
        <f>L8/O8</f>
        <v>26.243055555555557</v>
      </c>
      <c r="Q8" s="29" t="s">
        <v>122</v>
      </c>
      <c r="R8" s="34" t="e">
        <f>ABS(#REF!-N8)*100</f>
        <v>#REF!</v>
      </c>
      <c r="U8" s="6">
        <v>0</v>
      </c>
      <c r="V8" t="s">
        <v>41</v>
      </c>
      <c r="W8" s="14" t="s">
        <v>42</v>
      </c>
      <c r="X8" t="s">
        <v>133</v>
      </c>
      <c r="Y8" t="s">
        <v>117</v>
      </c>
      <c r="Z8">
        <v>201</v>
      </c>
      <c r="AA8">
        <v>0</v>
      </c>
    </row>
    <row r="9" spans="1:64" x14ac:dyDescent="0.25">
      <c r="A9" t="s">
        <v>134</v>
      </c>
      <c r="B9" t="s">
        <v>135</v>
      </c>
      <c r="C9" s="14">
        <v>44999</v>
      </c>
      <c r="D9" s="6">
        <v>77500</v>
      </c>
      <c r="E9" t="s">
        <v>44</v>
      </c>
      <c r="F9" t="s">
        <v>48</v>
      </c>
      <c r="G9" s="6">
        <v>77500</v>
      </c>
      <c r="H9" s="6">
        <v>35100</v>
      </c>
      <c r="I9" s="10">
        <v>45.29032258064516</v>
      </c>
      <c r="J9" s="6">
        <v>84490</v>
      </c>
      <c r="K9" s="6">
        <v>11359</v>
      </c>
      <c r="L9" s="6">
        <v>66141</v>
      </c>
      <c r="M9" s="6">
        <v>130591.07143</v>
      </c>
      <c r="N9" s="54">
        <v>0.50647413545001196</v>
      </c>
      <c r="O9" s="21">
        <v>3600</v>
      </c>
      <c r="P9" s="25">
        <v>18.372499999999999</v>
      </c>
      <c r="Q9" s="29" t="s">
        <v>122</v>
      </c>
      <c r="R9" s="34" t="e">
        <v>#REF!</v>
      </c>
      <c r="U9" s="6">
        <v>11359</v>
      </c>
      <c r="V9" t="s">
        <v>41</v>
      </c>
      <c r="W9" s="14" t="s">
        <v>42</v>
      </c>
      <c r="Y9" t="s">
        <v>117</v>
      </c>
      <c r="Z9">
        <v>201</v>
      </c>
      <c r="AA9">
        <v>0</v>
      </c>
    </row>
    <row r="10" spans="1:64" x14ac:dyDescent="0.25">
      <c r="A10" t="s">
        <v>136</v>
      </c>
      <c r="B10" t="s">
        <v>137</v>
      </c>
      <c r="C10" s="14">
        <v>44000</v>
      </c>
      <c r="D10" s="6">
        <v>92200</v>
      </c>
      <c r="E10" t="s">
        <v>138</v>
      </c>
      <c r="F10" t="s">
        <v>139</v>
      </c>
      <c r="G10" s="6">
        <v>92200</v>
      </c>
      <c r="H10" s="6">
        <v>31700</v>
      </c>
      <c r="I10" s="10">
        <f>H10/G10*100</f>
        <v>34.38177874186551</v>
      </c>
      <c r="J10" s="6">
        <v>66208</v>
      </c>
      <c r="K10" s="6">
        <v>11235</v>
      </c>
      <c r="L10" s="6">
        <f>G10-K10</f>
        <v>80965</v>
      </c>
      <c r="M10" s="6">
        <v>124920.75472</v>
      </c>
      <c r="N10" s="54">
        <f>L10/M10</f>
        <v>0.64813089051116168</v>
      </c>
      <c r="O10" s="21">
        <v>3648</v>
      </c>
      <c r="P10" s="25">
        <f>L10/O10</f>
        <v>22.194353070175438</v>
      </c>
      <c r="Q10" s="29" t="s">
        <v>122</v>
      </c>
      <c r="R10" s="34" t="e">
        <f>ABS(#REF!-N10)*100</f>
        <v>#REF!</v>
      </c>
      <c r="U10" s="6">
        <v>0</v>
      </c>
      <c r="V10" t="s">
        <v>41</v>
      </c>
      <c r="W10" s="14" t="s">
        <v>42</v>
      </c>
      <c r="X10" t="s">
        <v>140</v>
      </c>
      <c r="Y10" t="s">
        <v>117</v>
      </c>
      <c r="Z10">
        <v>201</v>
      </c>
      <c r="AA10">
        <v>0</v>
      </c>
    </row>
    <row r="11" spans="1:64" x14ac:dyDescent="0.25">
      <c r="A11" t="s">
        <v>141</v>
      </c>
      <c r="B11" t="s">
        <v>142</v>
      </c>
      <c r="C11" s="14">
        <v>44278</v>
      </c>
      <c r="D11" s="6">
        <v>40000</v>
      </c>
      <c r="E11" t="s">
        <v>44</v>
      </c>
      <c r="F11" t="s">
        <v>48</v>
      </c>
      <c r="G11" s="6">
        <v>40000</v>
      </c>
      <c r="H11" s="6">
        <v>18850</v>
      </c>
      <c r="I11" s="10">
        <f>H11/G11*100</f>
        <v>47.125</v>
      </c>
      <c r="J11" s="6">
        <v>41390</v>
      </c>
      <c r="K11" s="6">
        <v>5515</v>
      </c>
      <c r="L11" s="6">
        <f>G11-K11</f>
        <v>34485</v>
      </c>
      <c r="M11" s="6">
        <v>67688.679250000001</v>
      </c>
      <c r="N11" s="54">
        <f>L11/M11</f>
        <v>0.50946480832686658</v>
      </c>
      <c r="O11" s="21">
        <v>2938</v>
      </c>
      <c r="P11" s="25">
        <f>L11/O11</f>
        <v>11.737576582709327</v>
      </c>
      <c r="Q11" s="29" t="s">
        <v>122</v>
      </c>
      <c r="R11" s="34" t="e">
        <f>ABS(#REF!-N11)*100</f>
        <v>#REF!</v>
      </c>
      <c r="U11" s="6">
        <v>5515</v>
      </c>
      <c r="V11" t="s">
        <v>41</v>
      </c>
      <c r="W11" s="14" t="s">
        <v>42</v>
      </c>
      <c r="Y11" t="s">
        <v>117</v>
      </c>
      <c r="Z11">
        <v>201</v>
      </c>
      <c r="AA11">
        <v>0</v>
      </c>
    </row>
    <row r="12" spans="1:64" ht="15.75" thickBot="1" x14ac:dyDescent="0.3">
      <c r="A12" t="s">
        <v>143</v>
      </c>
      <c r="B12" t="s">
        <v>144</v>
      </c>
      <c r="C12" s="14">
        <v>44545</v>
      </c>
      <c r="D12" s="6">
        <v>1</v>
      </c>
      <c r="E12" t="s">
        <v>44</v>
      </c>
      <c r="F12" t="s">
        <v>48</v>
      </c>
      <c r="G12" s="6">
        <v>50000</v>
      </c>
      <c r="H12" s="6">
        <v>17000</v>
      </c>
      <c r="I12" s="10">
        <f>H12/G12*100</f>
        <v>34</v>
      </c>
      <c r="J12" s="6">
        <v>48821</v>
      </c>
      <c r="K12" s="6">
        <v>7500</v>
      </c>
      <c r="L12" s="6">
        <f>G12-K12</f>
        <v>42500</v>
      </c>
      <c r="M12" s="6">
        <v>75129.090909999999</v>
      </c>
      <c r="N12" s="55">
        <f>L12/M12</f>
        <v>0.56569298903020626</v>
      </c>
      <c r="O12" s="21">
        <v>3060</v>
      </c>
      <c r="P12" s="25">
        <f>L12/O12</f>
        <v>13.888888888888889</v>
      </c>
      <c r="Q12" s="29" t="s">
        <v>122</v>
      </c>
      <c r="R12" s="34" t="e">
        <f>ABS(#REF!-N12)*100</f>
        <v>#REF!</v>
      </c>
      <c r="U12" s="6">
        <v>7500</v>
      </c>
      <c r="V12" t="s">
        <v>41</v>
      </c>
      <c r="W12" s="14" t="s">
        <v>42</v>
      </c>
      <c r="Y12" t="s">
        <v>117</v>
      </c>
      <c r="Z12">
        <v>201</v>
      </c>
      <c r="AA12">
        <v>0</v>
      </c>
    </row>
    <row r="13" spans="1:64" ht="15.75" thickBot="1" x14ac:dyDescent="0.3">
      <c r="A13" t="s">
        <v>145</v>
      </c>
      <c r="B13" t="s">
        <v>146</v>
      </c>
      <c r="C13" s="14">
        <v>45386</v>
      </c>
      <c r="D13" s="6">
        <v>145000</v>
      </c>
      <c r="E13" t="s">
        <v>44</v>
      </c>
      <c r="F13" t="s">
        <v>48</v>
      </c>
      <c r="G13" s="6">
        <v>110000</v>
      </c>
      <c r="H13" s="6">
        <v>45800</v>
      </c>
      <c r="I13" s="10">
        <v>41.63636363636364</v>
      </c>
      <c r="J13" s="6">
        <v>90619</v>
      </c>
      <c r="K13" s="6">
        <v>11715</v>
      </c>
      <c r="L13" s="6">
        <v>98285</v>
      </c>
      <c r="M13" s="6">
        <v>142683.54430000001</v>
      </c>
      <c r="N13" s="39">
        <v>0.68883206176425205</v>
      </c>
      <c r="O13" s="21">
        <v>5466</v>
      </c>
      <c r="P13" s="25">
        <v>17.981156238565678</v>
      </c>
      <c r="Q13" s="29" t="s">
        <v>116</v>
      </c>
      <c r="R13" s="34">
        <v>39.377136729473364</v>
      </c>
      <c r="U13" s="6">
        <v>9265</v>
      </c>
      <c r="V13" t="s">
        <v>41</v>
      </c>
      <c r="W13" s="14" t="s">
        <v>42</v>
      </c>
      <c r="Y13" t="s">
        <v>117</v>
      </c>
      <c r="Z13">
        <v>201</v>
      </c>
      <c r="AA13">
        <v>0</v>
      </c>
    </row>
    <row r="14" spans="1:64" ht="16.5" thickTop="1" thickBot="1" x14ac:dyDescent="0.3">
      <c r="A14" s="3"/>
      <c r="B14" s="3"/>
      <c r="C14" s="15" t="s">
        <v>70</v>
      </c>
      <c r="D14" s="7">
        <v>682002</v>
      </c>
      <c r="E14" s="3"/>
      <c r="F14" s="3"/>
      <c r="G14" s="7">
        <f>SUM(G2:G13)</f>
        <v>1266700</v>
      </c>
      <c r="H14" s="7">
        <f t="shared" ref="H14:M14" si="0">SUM(H2:H13)</f>
        <v>461150</v>
      </c>
      <c r="I14" s="7"/>
      <c r="J14" s="7">
        <f t="shared" si="0"/>
        <v>1101832</v>
      </c>
      <c r="K14" s="7"/>
      <c r="L14" s="40">
        <f t="shared" si="0"/>
        <v>1144701</v>
      </c>
      <c r="M14" s="41">
        <f t="shared" si="0"/>
        <v>1863404.9091599998</v>
      </c>
      <c r="N14" s="19"/>
      <c r="O14" s="22"/>
      <c r="P14" s="26" t="e">
        <v>#REF!</v>
      </c>
      <c r="Q14" s="30"/>
      <c r="R14" s="35">
        <v>8.2494100091787814</v>
      </c>
      <c r="S14" s="3"/>
      <c r="T14" s="3"/>
      <c r="U14" s="7"/>
      <c r="V14" s="3"/>
      <c r="W14" s="15"/>
      <c r="X14" s="3"/>
      <c r="Y14" s="3"/>
    </row>
    <row r="15" spans="1:64" ht="15.75" thickBot="1" x14ac:dyDescent="0.3">
      <c r="A15" s="4"/>
      <c r="B15" s="4"/>
      <c r="C15" s="16"/>
      <c r="D15" s="8"/>
      <c r="E15" s="4"/>
      <c r="F15" s="4"/>
      <c r="G15" s="8"/>
      <c r="H15" s="8" t="s">
        <v>71</v>
      </c>
      <c r="I15" s="12">
        <v>10.811463474839226</v>
      </c>
      <c r="J15" s="8"/>
      <c r="K15" s="8"/>
      <c r="L15" s="8"/>
      <c r="M15" s="8" t="s">
        <v>72</v>
      </c>
      <c r="N15" s="42">
        <f>L14/M14</f>
        <v>0.61430609867611508</v>
      </c>
      <c r="O15" s="23"/>
      <c r="P15" s="27" t="s">
        <v>73</v>
      </c>
      <c r="Q15" s="31" t="e">
        <v>#REF!</v>
      </c>
      <c r="R15" s="36"/>
      <c r="S15" s="4"/>
      <c r="T15" s="4"/>
      <c r="U15" s="8"/>
      <c r="V15" s="4"/>
      <c r="W15" s="16"/>
      <c r="X15" s="4"/>
      <c r="Y15" s="4"/>
    </row>
    <row r="16" spans="1:64" hidden="1" x14ac:dyDescent="0.25">
      <c r="A16" s="43"/>
      <c r="B16" s="43"/>
      <c r="C16" s="44"/>
      <c r="D16" s="45"/>
      <c r="E16" s="43"/>
      <c r="F16" s="43"/>
      <c r="G16" s="45"/>
      <c r="H16" s="45" t="s">
        <v>110</v>
      </c>
      <c r="I16" s="46">
        <v>11.933531149426681</v>
      </c>
      <c r="J16" s="45"/>
      <c r="K16" s="45"/>
      <c r="L16" s="45"/>
      <c r="M16" s="45" t="s">
        <v>111</v>
      </c>
      <c r="N16" s="47">
        <v>0.72477537815548221</v>
      </c>
      <c r="O16" s="48"/>
      <c r="P16" s="49" t="s">
        <v>112</v>
      </c>
      <c r="Q16" s="50" t="e">
        <v>#REF!</v>
      </c>
      <c r="R16" s="51" t="s">
        <v>113</v>
      </c>
      <c r="S16" s="43" t="e">
        <v>#REF!</v>
      </c>
      <c r="T16" s="43"/>
      <c r="U16" s="45"/>
      <c r="V16" s="43"/>
      <c r="W16" s="44"/>
      <c r="X16" s="43"/>
      <c r="Y16" s="43"/>
    </row>
  </sheetData>
  <conditionalFormatting sqref="A13:AA13 A3:AA3 A5:Y9">
    <cfRule type="expression" dxfId="23" priority="11" stopIfTrue="1">
      <formula>MOD(ROW(),4)&gt;1</formula>
    </cfRule>
    <cfRule type="expression" dxfId="22" priority="12" stopIfTrue="1">
      <formula>MOD(ROW(),4)&lt;2</formula>
    </cfRule>
  </conditionalFormatting>
  <conditionalFormatting sqref="A2:AA2">
    <cfRule type="expression" dxfId="19" priority="9" stopIfTrue="1">
      <formula>MOD(ROW(),4)&gt;1</formula>
    </cfRule>
    <cfRule type="expression" dxfId="18" priority="10" stopIfTrue="1">
      <formula>MOD(ROW(),4)&lt;2</formula>
    </cfRule>
  </conditionalFormatting>
  <conditionalFormatting sqref="A4:AA4">
    <cfRule type="expression" dxfId="15" priority="7" stopIfTrue="1">
      <formula>MOD(ROW(),4)&gt;1</formula>
    </cfRule>
    <cfRule type="expression" dxfId="14" priority="8" stopIfTrue="1">
      <formula>MOD(ROW(),4)&lt;2</formula>
    </cfRule>
  </conditionalFormatting>
  <conditionalFormatting sqref="A10:AA10">
    <cfRule type="expression" dxfId="11" priority="5" stopIfTrue="1">
      <formula>MOD(ROW(),4)&gt;1</formula>
    </cfRule>
    <cfRule type="expression" dxfId="10" priority="6" stopIfTrue="1">
      <formula>MOD(ROW(),4)&lt;2</formula>
    </cfRule>
  </conditionalFormatting>
  <conditionalFormatting sqref="A12:AA12">
    <cfRule type="expression" dxfId="7" priority="1" stopIfTrue="1">
      <formula>MOD(ROW(),4)&gt;1</formula>
    </cfRule>
    <cfRule type="expression" dxfId="6" priority="2" stopIfTrue="1">
      <formula>MOD(ROW(),4)&lt;2</formula>
    </cfRule>
  </conditionalFormatting>
  <conditionalFormatting sqref="A11:AA11">
    <cfRule type="expression" dxfId="3" priority="3" stopIfTrue="1">
      <formula>MOD(ROW(),4)&gt;1</formula>
    </cfRule>
    <cfRule type="expression" dxfId="2" priority="4" stopIfTrue="1">
      <formula>MOD(ROW(),4)&lt;2</formula>
    </cfRule>
  </conditionalFormatting>
  <pageMargins left="0.7" right="0.7" top="0.94791666666666663" bottom="0.75" header="0.3" footer="0.3"/>
  <pageSetup orientation="landscape" horizontalDpi="0" verticalDpi="0" r:id="rId1"/>
  <headerFooter>
    <oddHeader>&amp;L&amp;"-,Bold"2025 Tax Year&amp;C&amp;"-,Bold"&amp;14COMMERCIAL-INDUSTRIAL ECF
GREENLAND TOWNSHIP&amp;R&amp;"-,Bold"4/1/2022-3/31/2024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RES-AG ECF</vt:lpstr>
      <vt:lpstr>IN TOWN ECF</vt:lpstr>
      <vt:lpstr>COMM-IND ECF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</dc:creator>
  <cp:lastModifiedBy>Assessor</cp:lastModifiedBy>
  <dcterms:created xsi:type="dcterms:W3CDTF">2025-01-22T16:47:39Z</dcterms:created>
  <dcterms:modified xsi:type="dcterms:W3CDTF">2025-04-24T14:45:08Z</dcterms:modified>
</cp:coreProperties>
</file>