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sessor\Documents\AUDIT 2025\Ontonagon\ECFs\"/>
    </mc:Choice>
  </mc:AlternateContent>
  <bookViews>
    <workbookView xWindow="0" yWindow="0" windowWidth="19245" windowHeight="13890"/>
  </bookViews>
  <sheets>
    <sheet name="RES-AG 25" sheetId="2" r:id="rId1"/>
    <sheet name="VILLAGE 25" sheetId="3" r:id="rId2"/>
    <sheet name="LAKEFRONT RES 25" sheetId="4" r:id="rId3"/>
    <sheet name="COMM-IND 25" sheetId="5" r:id="rId4"/>
    <sheet name="COMM LAKESHORE 25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5" l="1"/>
  <c r="I14" i="5"/>
  <c r="Q13" i="5"/>
  <c r="P12" i="5"/>
  <c r="M12" i="5"/>
  <c r="J12" i="5"/>
  <c r="H12" i="5"/>
  <c r="D12" i="5"/>
  <c r="P11" i="5"/>
  <c r="L11" i="5"/>
  <c r="N11" i="5" s="1"/>
  <c r="R11" i="5" s="1"/>
  <c r="I11" i="5"/>
  <c r="N10" i="5"/>
  <c r="R10" i="5" s="1"/>
  <c r="L10" i="5"/>
  <c r="P10" i="5" s="1"/>
  <c r="I10" i="5"/>
  <c r="L9" i="5"/>
  <c r="P9" i="5" s="1"/>
  <c r="I9" i="5"/>
  <c r="L7" i="5"/>
  <c r="P7" i="5" s="1"/>
  <c r="I7" i="5"/>
  <c r="L6" i="5"/>
  <c r="P6" i="5" s="1"/>
  <c r="I6" i="5"/>
  <c r="L4" i="5"/>
  <c r="P4" i="5" s="1"/>
  <c r="I4" i="5"/>
  <c r="P2" i="5"/>
  <c r="N2" i="5"/>
  <c r="L2" i="5"/>
  <c r="I2" i="5"/>
  <c r="G12" i="5" s="1"/>
  <c r="I13" i="5" s="1"/>
  <c r="N14" i="5" l="1"/>
  <c r="R12" i="5" s="1"/>
  <c r="L12" i="5"/>
  <c r="N13" i="5" s="1"/>
  <c r="R2" i="5"/>
  <c r="N7" i="5"/>
  <c r="R7" i="5" s="1"/>
  <c r="N4" i="5"/>
  <c r="R4" i="5" s="1"/>
  <c r="N9" i="5"/>
  <c r="R9" i="5" s="1"/>
  <c r="N6" i="5"/>
  <c r="R6" i="5" s="1"/>
  <c r="S14" i="5" l="1"/>
  <c r="I15" i="4" l="1"/>
  <c r="M14" i="4"/>
  <c r="J14" i="4"/>
  <c r="H14" i="4"/>
  <c r="G14" i="4"/>
  <c r="D14" i="4"/>
  <c r="L8" i="4"/>
  <c r="P8" i="4" s="1"/>
  <c r="I8" i="4"/>
  <c r="L7" i="4"/>
  <c r="P7" i="4" s="1"/>
  <c r="I7" i="4"/>
  <c r="L6" i="4"/>
  <c r="N6" i="4" s="1"/>
  <c r="I6" i="4"/>
  <c r="L5" i="4"/>
  <c r="N5" i="4" s="1"/>
  <c r="I5" i="4"/>
  <c r="L4" i="4"/>
  <c r="P4" i="4" s="1"/>
  <c r="I4" i="4"/>
  <c r="L3" i="4"/>
  <c r="N3" i="4" s="1"/>
  <c r="I3" i="4"/>
  <c r="I16" i="4" s="1"/>
  <c r="P2" i="4"/>
  <c r="N2" i="4"/>
  <c r="L2" i="4"/>
  <c r="I2" i="4"/>
  <c r="L14" i="4" l="1"/>
  <c r="N15" i="4" s="1"/>
  <c r="N7" i="4"/>
  <c r="P6" i="4"/>
  <c r="P5" i="4"/>
  <c r="P3" i="4"/>
  <c r="P14" i="4" s="1"/>
  <c r="N8" i="4"/>
  <c r="N4" i="4"/>
  <c r="N16" i="4" s="1"/>
  <c r="R3" i="4" l="1"/>
  <c r="R14" i="4"/>
  <c r="R2" i="4"/>
  <c r="R6" i="4"/>
  <c r="R8" i="4"/>
  <c r="R7" i="4"/>
  <c r="R4" i="4"/>
  <c r="R5" i="4"/>
  <c r="Q15" i="4"/>
  <c r="Q16" i="4" l="1"/>
  <c r="S16" i="4" s="1"/>
  <c r="M33" i="3" l="1"/>
  <c r="L33" i="3"/>
  <c r="N34" i="3" s="1"/>
  <c r="R33" i="3" s="1"/>
  <c r="J33" i="3"/>
  <c r="H33" i="3"/>
  <c r="I34" i="3" s="1"/>
  <c r="G33" i="3"/>
  <c r="D33" i="3"/>
  <c r="P32" i="3"/>
  <c r="N32" i="3"/>
  <c r="R32" i="3" s="1"/>
  <c r="L32" i="3"/>
  <c r="I32" i="3"/>
  <c r="P31" i="3"/>
  <c r="N31" i="3"/>
  <c r="R31" i="3" s="1"/>
  <c r="L31" i="3"/>
  <c r="I31" i="3"/>
  <c r="L30" i="3"/>
  <c r="P30" i="3" s="1"/>
  <c r="I30" i="3"/>
  <c r="L29" i="3"/>
  <c r="P29" i="3" s="1"/>
  <c r="I29" i="3"/>
  <c r="L28" i="3"/>
  <c r="N28" i="3" s="1"/>
  <c r="R28" i="3" s="1"/>
  <c r="I28" i="3"/>
  <c r="R27" i="3"/>
  <c r="P27" i="3"/>
  <c r="N27" i="3"/>
  <c r="L27" i="3"/>
  <c r="I27" i="3"/>
  <c r="P26" i="3"/>
  <c r="L26" i="3"/>
  <c r="N26" i="3" s="1"/>
  <c r="R26" i="3" s="1"/>
  <c r="I26" i="3"/>
  <c r="L25" i="3"/>
  <c r="P25" i="3" s="1"/>
  <c r="I25" i="3"/>
  <c r="L24" i="3"/>
  <c r="N24" i="3" s="1"/>
  <c r="R24" i="3" s="1"/>
  <c r="I24" i="3"/>
  <c r="L23" i="3"/>
  <c r="N23" i="3" s="1"/>
  <c r="R23" i="3" s="1"/>
  <c r="I23" i="3"/>
  <c r="R22" i="3"/>
  <c r="P22" i="3"/>
  <c r="N22" i="3"/>
  <c r="L22" i="3"/>
  <c r="I22" i="3"/>
  <c r="L21" i="3"/>
  <c r="P21" i="3" s="1"/>
  <c r="I21" i="3"/>
  <c r="P20" i="3"/>
  <c r="N20" i="3"/>
  <c r="R20" i="3" s="1"/>
  <c r="L20" i="3"/>
  <c r="I20" i="3"/>
  <c r="P19" i="3"/>
  <c r="N19" i="3"/>
  <c r="R19" i="3" s="1"/>
  <c r="L19" i="3"/>
  <c r="I19" i="3"/>
  <c r="L18" i="3"/>
  <c r="P18" i="3" s="1"/>
  <c r="I18" i="3"/>
  <c r="L17" i="3"/>
  <c r="P17" i="3" s="1"/>
  <c r="I17" i="3"/>
  <c r="L16" i="3"/>
  <c r="P16" i="3" s="1"/>
  <c r="I16" i="3"/>
  <c r="R15" i="3"/>
  <c r="P15" i="3"/>
  <c r="N15" i="3"/>
  <c r="L15" i="3"/>
  <c r="I15" i="3"/>
  <c r="P14" i="3"/>
  <c r="L14" i="3"/>
  <c r="N14" i="3" s="1"/>
  <c r="R14" i="3" s="1"/>
  <c r="I14" i="3"/>
  <c r="L13" i="3"/>
  <c r="N13" i="3" s="1"/>
  <c r="R13" i="3" s="1"/>
  <c r="I13" i="3"/>
  <c r="L12" i="3"/>
  <c r="N12" i="3" s="1"/>
  <c r="R12" i="3" s="1"/>
  <c r="I12" i="3"/>
  <c r="L11" i="3"/>
  <c r="N11" i="3" s="1"/>
  <c r="R11" i="3" s="1"/>
  <c r="I11" i="3"/>
  <c r="R10" i="3"/>
  <c r="P10" i="3"/>
  <c r="N10" i="3"/>
  <c r="L10" i="3"/>
  <c r="I10" i="3"/>
  <c r="L9" i="3"/>
  <c r="P9" i="3" s="1"/>
  <c r="I9" i="3"/>
  <c r="P8" i="3"/>
  <c r="N8" i="3"/>
  <c r="R8" i="3" s="1"/>
  <c r="L8" i="3"/>
  <c r="I8" i="3"/>
  <c r="P7" i="3"/>
  <c r="N7" i="3"/>
  <c r="R7" i="3" s="1"/>
  <c r="L7" i="3"/>
  <c r="I7" i="3"/>
  <c r="L6" i="3"/>
  <c r="P6" i="3" s="1"/>
  <c r="I6" i="3"/>
  <c r="L5" i="3"/>
  <c r="P5" i="3" s="1"/>
  <c r="I5" i="3"/>
  <c r="L4" i="3"/>
  <c r="N4" i="3" s="1"/>
  <c r="R4" i="3" s="1"/>
  <c r="I4" i="3"/>
  <c r="P3" i="3"/>
  <c r="L3" i="3"/>
  <c r="N3" i="3" s="1"/>
  <c r="R3" i="3" s="1"/>
  <c r="I3" i="3"/>
  <c r="P2" i="3"/>
  <c r="L2" i="3"/>
  <c r="N2" i="3" s="1"/>
  <c r="I2" i="3"/>
  <c r="P33" i="3" l="1"/>
  <c r="Q34" i="3"/>
  <c r="R2" i="3"/>
  <c r="N6" i="3"/>
  <c r="R6" i="3" s="1"/>
  <c r="P11" i="3"/>
  <c r="N16" i="3"/>
  <c r="R16" i="3" s="1"/>
  <c r="P23" i="3"/>
  <c r="P4" i="3"/>
  <c r="N9" i="3"/>
  <c r="R9" i="3" s="1"/>
  <c r="N21" i="3"/>
  <c r="R21" i="3" s="1"/>
  <c r="P28" i="3"/>
  <c r="P13" i="3"/>
  <c r="N30" i="3"/>
  <c r="R30" i="3" s="1"/>
  <c r="N5" i="3"/>
  <c r="R5" i="3" s="1"/>
  <c r="P12" i="3"/>
  <c r="N17" i="3"/>
  <c r="R17" i="3" s="1"/>
  <c r="P24" i="3"/>
  <c r="N29" i="3"/>
  <c r="R29" i="3" s="1"/>
  <c r="N25" i="3"/>
  <c r="R25" i="3" s="1"/>
  <c r="N18" i="3"/>
  <c r="R18" i="3" s="1"/>
  <c r="M18" i="2" l="1"/>
  <c r="H18" i="2"/>
  <c r="J18" i="2"/>
  <c r="G18" i="2"/>
  <c r="D18" i="2"/>
  <c r="I2" i="2"/>
  <c r="L2" i="2"/>
  <c r="P2" i="2" s="1"/>
  <c r="I3" i="2"/>
  <c r="L3" i="2"/>
  <c r="N3" i="2" s="1"/>
  <c r="I4" i="2"/>
  <c r="L4" i="2"/>
  <c r="N4" i="2" s="1"/>
  <c r="I5" i="2"/>
  <c r="L5" i="2"/>
  <c r="P5" i="2" s="1"/>
  <c r="I6" i="2"/>
  <c r="L6" i="2"/>
  <c r="N6" i="2" s="1"/>
  <c r="I7" i="2"/>
  <c r="L7" i="2"/>
  <c r="P7" i="2" s="1"/>
  <c r="I8" i="2"/>
  <c r="L8" i="2"/>
  <c r="P8" i="2" s="1"/>
  <c r="I9" i="2"/>
  <c r="L9" i="2"/>
  <c r="N9" i="2" s="1"/>
  <c r="I10" i="2"/>
  <c r="L10" i="2"/>
  <c r="N10" i="2" s="1"/>
  <c r="I11" i="2"/>
  <c r="L11" i="2"/>
  <c r="N11" i="2" s="1"/>
  <c r="I12" i="2"/>
  <c r="L12" i="2"/>
  <c r="N12" i="2" s="1"/>
  <c r="I13" i="2"/>
  <c r="L13" i="2"/>
  <c r="N13" i="2" s="1"/>
  <c r="I14" i="2"/>
  <c r="L14" i="2"/>
  <c r="N14" i="2" s="1"/>
  <c r="I15" i="2"/>
  <c r="L15" i="2"/>
  <c r="N15" i="2" s="1"/>
  <c r="I16" i="2"/>
  <c r="L16" i="2"/>
  <c r="P16" i="2" s="1"/>
  <c r="I17" i="2"/>
  <c r="L17" i="2"/>
  <c r="N17" i="2" s="1"/>
  <c r="P15" i="2" l="1"/>
  <c r="P4" i="2"/>
  <c r="I18" i="2"/>
  <c r="L18" i="2"/>
  <c r="N19" i="2" s="1"/>
  <c r="I19" i="2"/>
  <c r="P11" i="2"/>
  <c r="P6" i="2"/>
  <c r="N16" i="2"/>
  <c r="P13" i="2"/>
  <c r="N5" i="2"/>
  <c r="N2" i="2"/>
  <c r="P3" i="2"/>
  <c r="P12" i="2"/>
  <c r="N8" i="2"/>
  <c r="P10" i="2"/>
  <c r="N7" i="2"/>
  <c r="P14" i="2"/>
  <c r="P9" i="2"/>
  <c r="P17" i="2"/>
  <c r="Q19" i="2" l="1"/>
  <c r="P18" i="2"/>
  <c r="R7" i="2" l="1"/>
  <c r="R17" i="2"/>
  <c r="R16" i="2"/>
  <c r="R11" i="2"/>
  <c r="R4" i="2"/>
  <c r="R12" i="2"/>
  <c r="R6" i="2"/>
  <c r="R8" i="2"/>
  <c r="R2" i="2"/>
  <c r="R5" i="2"/>
  <c r="R13" i="2"/>
  <c r="R10" i="2"/>
  <c r="R14" i="2"/>
  <c r="R3" i="2"/>
  <c r="R9" i="2"/>
  <c r="R18" i="2"/>
  <c r="R15" i="2"/>
</calcChain>
</file>

<file path=xl/sharedStrings.xml><?xml version="1.0" encoding="utf-8"?>
<sst xmlns="http://schemas.openxmlformats.org/spreadsheetml/2006/main" count="776" uniqueCount="230">
  <si>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</si>
  <si>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</si>
  <si>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</si>
  <si>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</si>
  <si>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</si>
  <si>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</si>
  <si>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</si>
  <si>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</si>
  <si>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</si>
  <si>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</si>
  <si>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</si>
  <si>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</si>
  <si>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</si>
  <si>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</si>
  <si>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</si>
  <si>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</si>
  <si>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</si>
  <si>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</si>
  <si>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</si>
  <si>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</si>
  <si>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</si>
  <si>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</si>
  <si>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</si>
  <si>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</si>
  <si>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</si>
  <si>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</si>
  <si>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</si>
  <si>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</si>
  <si>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</si>
  <si>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</si>
  <si>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</si>
  <si>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</si>
  <si>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</si>
  <si>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</si>
  <si>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</si>
  <si>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</si>
  <si>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</si>
  <si>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</si>
  <si>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</si>
  <si>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WD</t>
  </si>
  <si>
    <t>03-ARM'S LENGTH</t>
  </si>
  <si>
    <t>00001</t>
  </si>
  <si>
    <t>No</t>
  </si>
  <si>
    <t xml:space="preserve">  /  /    </t>
  </si>
  <si>
    <t>TOWNSHIP</t>
  </si>
  <si>
    <t>TWO-STORY</t>
  </si>
  <si>
    <t>ONE-STORY</t>
  </si>
  <si>
    <t>09 084 016 10</t>
  </si>
  <si>
    <t>35296 WOODSPUR</t>
  </si>
  <si>
    <t>09 084 021 00</t>
  </si>
  <si>
    <t>18127 M-38</t>
  </si>
  <si>
    <t>MOBILE-MODULAR</t>
  </si>
  <si>
    <t>00002</t>
  </si>
  <si>
    <t>09 097 004 00</t>
  </si>
  <si>
    <t>34009 US-45</t>
  </si>
  <si>
    <t>09 097 002 10, 09 098 001 00</t>
  </si>
  <si>
    <t>09 101 009 10</t>
  </si>
  <si>
    <t>09 101 010 00</t>
  </si>
  <si>
    <t>32668 US-45</t>
  </si>
  <si>
    <t>09 136 007 10</t>
  </si>
  <si>
    <t>18418 LAKESHORE</t>
  </si>
  <si>
    <t>09 146 009 10</t>
  </si>
  <si>
    <t>37625 BECK</t>
  </si>
  <si>
    <t>09 149 024 00</t>
  </si>
  <si>
    <t>19545 FIRESTEEL</t>
  </si>
  <si>
    <t>09 202 006 10</t>
  </si>
  <si>
    <t>35883 NORWICH</t>
  </si>
  <si>
    <t>09 202 018 60</t>
  </si>
  <si>
    <t>35024 NORWICH</t>
  </si>
  <si>
    <t>09 204 017 00</t>
  </si>
  <si>
    <t>35505 HIBBELN</t>
  </si>
  <si>
    <t>09 231 002 50</t>
  </si>
  <si>
    <t>31362 L P WALSH RD</t>
  </si>
  <si>
    <t>TOWNSHIP 2</t>
  </si>
  <si>
    <t>09 285 004 00</t>
  </si>
  <si>
    <t>22207 M-64</t>
  </si>
  <si>
    <t>09 285 024 20</t>
  </si>
  <si>
    <t>09 285 058 00</t>
  </si>
  <si>
    <t>22073 OLD NORWICH TRAIL</t>
  </si>
  <si>
    <t>BI-LEVEL</t>
  </si>
  <si>
    <t>09 309 001 00</t>
  </si>
  <si>
    <t>35631 WAGNER</t>
  </si>
  <si>
    <t>09 323 011 00</t>
  </si>
  <si>
    <t>26861 M-64</t>
  </si>
  <si>
    <t>09 323 010 00</t>
  </si>
  <si>
    <t>09 348 001 00</t>
  </si>
  <si>
    <t>27962 L P WALSH RD</t>
  </si>
  <si>
    <t>Totals:</t>
  </si>
  <si>
    <t>Sale. Ratio =&gt;</t>
  </si>
  <si>
    <t>E.C.F. =&gt;</t>
  </si>
  <si>
    <t>Std. Deviation=&gt;</t>
  </si>
  <si>
    <t>41 132 001 00</t>
  </si>
  <si>
    <t>105 SILVER</t>
  </si>
  <si>
    <t>00005</t>
  </si>
  <si>
    <t>41 154 002 00</t>
  </si>
  <si>
    <t>510 MULOCK</t>
  </si>
  <si>
    <t>41 161 002 00</t>
  </si>
  <si>
    <t>505 OLD ROCKLAND</t>
  </si>
  <si>
    <t>41 161 005 00</t>
  </si>
  <si>
    <t>502 HEARD</t>
  </si>
  <si>
    <t>41 161 010 00</t>
  </si>
  <si>
    <t>509 HEARD</t>
  </si>
  <si>
    <t>41 186 005 00</t>
  </si>
  <si>
    <t>200 GREENLAND</t>
  </si>
  <si>
    <t>41 218 007 00</t>
  </si>
  <si>
    <t>317 SECOND</t>
  </si>
  <si>
    <t>41 218 011 00</t>
  </si>
  <si>
    <t>302 THIRD</t>
  </si>
  <si>
    <t>41 231 006 00</t>
  </si>
  <si>
    <t>117 THIRD</t>
  </si>
  <si>
    <t>41 250 001 00</t>
  </si>
  <si>
    <t>320 PENNSYLVANIA</t>
  </si>
  <si>
    <t>41 259 012 00</t>
  </si>
  <si>
    <t>110 N FOURTH</t>
  </si>
  <si>
    <t>41 232 006 00</t>
  </si>
  <si>
    <t>41 281 003 50</t>
  </si>
  <si>
    <t>114 TAMARACK LANE</t>
  </si>
  <si>
    <t>41 281 003 60</t>
  </si>
  <si>
    <t>41 291 013 00</t>
  </si>
  <si>
    <t>747 PARKER</t>
  </si>
  <si>
    <t>41 291 014 00</t>
  </si>
  <si>
    <t>41 291 016 00</t>
  </si>
  <si>
    <t>735 PARKER</t>
  </si>
  <si>
    <t>41 301 004 00</t>
  </si>
  <si>
    <t>424 MINNESOTA</t>
  </si>
  <si>
    <t>LC</t>
  </si>
  <si>
    <t>41 302 007 00</t>
  </si>
  <si>
    <t>415 PARKER</t>
  </si>
  <si>
    <t>41 311 011 00</t>
  </si>
  <si>
    <t>431 MINNESOTA</t>
  </si>
  <si>
    <t>41 311 013 00</t>
  </si>
  <si>
    <t>435 MINNESOTA</t>
  </si>
  <si>
    <t>41 332 003 00</t>
  </si>
  <si>
    <t>708 PAUL BUNYAN</t>
  </si>
  <si>
    <t>41 333 005 00</t>
  </si>
  <si>
    <t>521 N SEVENTH</t>
  </si>
  <si>
    <t>41 333 005 10</t>
  </si>
  <si>
    <t>41 333 007 00</t>
  </si>
  <si>
    <t>511 N SEVENTH</t>
  </si>
  <si>
    <t>41 341 018 00</t>
  </si>
  <si>
    <t>506 N SEVENTH</t>
  </si>
  <si>
    <t>41 374 002 00</t>
  </si>
  <si>
    <t>204 E CONGLOMERATE</t>
  </si>
  <si>
    <t>41 374 003 10</t>
  </si>
  <si>
    <t>41 405 004 00</t>
  </si>
  <si>
    <t>612 MICHIGAN</t>
  </si>
  <si>
    <t>41 408 007 00</t>
  </si>
  <si>
    <t>611 MICHIGAN</t>
  </si>
  <si>
    <t>41 410 010 00</t>
  </si>
  <si>
    <t>801 MICHIGAN</t>
  </si>
  <si>
    <t>41 436 002 00</t>
  </si>
  <si>
    <t>314 S STEEL</t>
  </si>
  <si>
    <t>41 453 003 00</t>
  </si>
  <si>
    <t>711 HOUGHTON</t>
  </si>
  <si>
    <t>41 458 004 00</t>
  </si>
  <si>
    <t>815 CHIPPEWA</t>
  </si>
  <si>
    <t>41 472 006 00</t>
  </si>
  <si>
    <t>300 LAKESHORE</t>
  </si>
  <si>
    <t>41 472 011 00</t>
  </si>
  <si>
    <t>41 492 004 00</t>
  </si>
  <si>
    <t>415 QUARTZ</t>
  </si>
  <si>
    <t>09 132 007 10</t>
  </si>
  <si>
    <t>40378 SUPERIOR</t>
  </si>
  <si>
    <t>00003</t>
  </si>
  <si>
    <t>09 132 015 00, 09 131 013 00, 09 131 011 10, 09 131 007 50, 09 131 006 00</t>
  </si>
  <si>
    <t>09 138 011 00</t>
  </si>
  <si>
    <t>19432 LAKESHORE</t>
  </si>
  <si>
    <t>LAKEFRONT</t>
  </si>
  <si>
    <t>09 139 006 00</t>
  </si>
  <si>
    <t>19196 LAKESHORE</t>
  </si>
  <si>
    <t>09 283 012 10</t>
  </si>
  <si>
    <t>24530 M-64</t>
  </si>
  <si>
    <t>09 285 092 00</t>
  </si>
  <si>
    <t>22812 M-64</t>
  </si>
  <si>
    <t>09 285 093 00</t>
  </si>
  <si>
    <t>22784 M-64</t>
  </si>
  <si>
    <t>Lake/Reservoir</t>
  </si>
  <si>
    <t>LAKE SUPERIOR</t>
  </si>
  <si>
    <t>09 322 001 00</t>
  </si>
  <si>
    <t>26858 M-64</t>
  </si>
  <si>
    <t>09 139 024 00</t>
  </si>
  <si>
    <t>19090 LAKESHORE</t>
  </si>
  <si>
    <t>09 283 005 20</t>
  </si>
  <si>
    <t>24082 M-64</t>
  </si>
  <si>
    <t>09 285 077 00</t>
  </si>
  <si>
    <t>22664 LAKESHORE</t>
  </si>
  <si>
    <t>09 321 002 10</t>
  </si>
  <si>
    <t>26644 M-64</t>
  </si>
  <si>
    <t>09 322 006 00</t>
  </si>
  <si>
    <t>35118 TOWNLINE</t>
  </si>
  <si>
    <t>Std. Dev. =&gt;</t>
  </si>
  <si>
    <t>Ave. E.C.F. =&gt;</t>
  </si>
  <si>
    <t>Ave. Variance=&gt;</t>
  </si>
  <si>
    <t>Coefficient of Var=&gt;</t>
  </si>
  <si>
    <t>41 322 013 00</t>
  </si>
  <si>
    <t>523 PENNSYLVANIA AVE</t>
  </si>
  <si>
    <t>00006</t>
  </si>
  <si>
    <t>COMMERCIAL/INDUSTRIAL</t>
  </si>
  <si>
    <t>41 403 007 00</t>
  </si>
  <si>
    <t>835 RIVER</t>
  </si>
  <si>
    <t>19-MULTI PARCEL ARM'S LENGTH</t>
  </si>
  <si>
    <t>41 403 004 00, 41 403 008 00</t>
  </si>
  <si>
    <t>41 404 001 00</t>
  </si>
  <si>
    <t>314 CHIPPEWA ST</t>
  </si>
  <si>
    <t>41 404 002 00</t>
  </si>
  <si>
    <t>41 404 006 10</t>
  </si>
  <si>
    <t>745 RIVER</t>
  </si>
  <si>
    <t>41 406 007 00</t>
  </si>
  <si>
    <t>525 RIVER ST</t>
  </si>
  <si>
    <t>41 411 007 10</t>
  </si>
  <si>
    <t>400 LAKE ST</t>
  </si>
  <si>
    <t>41 402 002 00</t>
  </si>
  <si>
    <t>41 413 001 50</t>
  </si>
  <si>
    <t>508 RIVER</t>
  </si>
  <si>
    <t>41 421 009 50</t>
  </si>
  <si>
    <t>411 RIVER ST</t>
  </si>
  <si>
    <t>29-SELLERS INTEREST IN A LC</t>
  </si>
  <si>
    <t>41 421 008 20</t>
  </si>
  <si>
    <t>41 493 005 00</t>
  </si>
  <si>
    <t>315 COPPER ST</t>
  </si>
  <si>
    <t>41 543 002 00</t>
  </si>
  <si>
    <t>20 SUPERIOR WAY</t>
  </si>
  <si>
    <t>RESIDENTIAL LAKE SUPERIOR ECF</t>
  </si>
  <si>
    <t>DIVIDED BY RESIDENTIAL TOWNSHIP ECF</t>
  </si>
  <si>
    <t>1.289/1.135</t>
  </si>
  <si>
    <t>=</t>
  </si>
  <si>
    <t>1.136 MULTIPLIED BY COMMERCIAL ECF</t>
  </si>
  <si>
    <t>LAKE SUPERIOR COMMERCIAL ECF</t>
  </si>
  <si>
    <t>1.136X.651</t>
  </si>
  <si>
    <t>OVERALL COMMERCIAL LAKESHORE ECF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</si>
</sst>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6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0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0" fillId="0" borderId="0" xfId="0" applyNumberFormat="1"/>
    <xf numFmtId="168" fontId="2" fillId="3" borderId="1" xfId="0" applyNumberFormat="1" applyFont="1" applyFill="1" applyBorder="1"/>
    <xf numFmtId="168" fontId="2" fillId="3" borderId="0" xfId="0" applyNumberFormat="1" applyFont="1" applyFill="1" applyBorder="1"/>
    <xf numFmtId="6" fontId="2" fillId="3" borderId="1" xfId="0" applyNumberFormat="1" applyFont="1" applyFill="1" applyBorder="1"/>
    <xf numFmtId="166" fontId="2" fillId="3" borderId="0" xfId="0" applyNumberFormat="1" applyFont="1" applyFill="1" applyBorder="1"/>
    <xf numFmtId="166" fontId="0" fillId="0" borderId="3" xfId="0" applyNumberFormat="1" applyBorder="1"/>
    <xf numFmtId="166" fontId="0" fillId="0" borderId="4" xfId="0" applyNumberFormat="1" applyBorder="1"/>
    <xf numFmtId="166" fontId="0" fillId="0" borderId="5" xfId="0" applyNumberFormat="1" applyBorder="1"/>
    <xf numFmtId="6" fontId="2" fillId="3" borderId="6" xfId="0" applyNumberFormat="1" applyFont="1" applyFill="1" applyBorder="1"/>
    <xf numFmtId="6" fontId="2" fillId="3" borderId="7" xfId="0" applyNumberFormat="1" applyFont="1" applyFill="1" applyBorder="1"/>
    <xf numFmtId="166" fontId="2" fillId="3" borderId="2" xfId="0" applyNumberFormat="1" applyFont="1" applyFill="1" applyBorder="1"/>
    <xf numFmtId="0" fontId="0" fillId="0" borderId="0" xfId="0" applyFont="1"/>
    <xf numFmtId="165" fontId="0" fillId="0" borderId="0" xfId="0" applyNumberFormat="1" applyFont="1"/>
    <xf numFmtId="6" fontId="0" fillId="0" borderId="0" xfId="0" applyNumberFormat="1" applyFont="1"/>
    <xf numFmtId="164" fontId="0" fillId="0" borderId="0" xfId="0" applyNumberFormat="1" applyFont="1"/>
    <xf numFmtId="166" fontId="0" fillId="0" borderId="4" xfId="0" applyNumberFormat="1" applyFont="1" applyBorder="1"/>
    <xf numFmtId="38" fontId="0" fillId="0" borderId="0" xfId="0" applyNumberFormat="1" applyFont="1"/>
    <xf numFmtId="167" fontId="0" fillId="0" borderId="0" xfId="0" applyNumberFormat="1" applyFont="1"/>
    <xf numFmtId="49" fontId="0" fillId="0" borderId="0" xfId="0" quotePrefix="1" applyNumberFormat="1" applyFont="1" applyAlignment="1">
      <alignment horizontal="right"/>
    </xf>
    <xf numFmtId="168" fontId="0" fillId="0" borderId="0" xfId="0" applyNumberFormat="1" applyFont="1"/>
    <xf numFmtId="164" fontId="2" fillId="3" borderId="1" xfId="0" applyNumberFormat="1" applyFont="1" applyFill="1" applyBorder="1"/>
    <xf numFmtId="0" fontId="2" fillId="3" borderId="8" xfId="0" applyFont="1" applyFill="1" applyBorder="1"/>
    <xf numFmtId="165" fontId="2" fillId="3" borderId="8" xfId="0" applyNumberFormat="1" applyFont="1" applyFill="1" applyBorder="1"/>
    <xf numFmtId="6" fontId="2" fillId="3" borderId="8" xfId="0" applyNumberFormat="1" applyFont="1" applyFill="1" applyBorder="1"/>
    <xf numFmtId="164" fontId="2" fillId="3" borderId="8" xfId="0" applyNumberFormat="1" applyFont="1" applyFill="1" applyBorder="1"/>
    <xf numFmtId="166" fontId="2" fillId="3" borderId="8" xfId="0" applyNumberFormat="1" applyFont="1" applyFill="1" applyBorder="1"/>
    <xf numFmtId="38" fontId="2" fillId="3" borderId="8" xfId="0" applyNumberFormat="1" applyFont="1" applyFill="1" applyBorder="1"/>
    <xf numFmtId="167" fontId="2" fillId="3" borderId="8" xfId="0" applyNumberFormat="1" applyFont="1" applyFill="1" applyBorder="1"/>
    <xf numFmtId="168" fontId="2" fillId="3" borderId="8" xfId="0" applyNumberFormat="1" applyFont="1" applyFill="1" applyBorder="1" applyAlignment="1">
      <alignment horizontal="right"/>
    </xf>
    <xf numFmtId="168" fontId="2" fillId="3" borderId="8" xfId="0" applyNumberFormat="1" applyFont="1" applyFill="1" applyBorder="1"/>
    <xf numFmtId="166" fontId="1" fillId="2" borderId="2" xfId="0" applyNumberFormat="1" applyFont="1" applyFill="1" applyBorder="1" applyAlignment="1">
      <alignment horizontal="center"/>
    </xf>
    <xf numFmtId="166" fontId="3" fillId="0" borderId="3" xfId="0" applyNumberFormat="1" applyFont="1" applyBorder="1"/>
    <xf numFmtId="166" fontId="3" fillId="0" borderId="4" xfId="0" applyNumberFormat="1" applyFont="1" applyBorder="1"/>
    <xf numFmtId="166" fontId="3" fillId="0" borderId="5" xfId="0" applyNumberFormat="1" applyFont="1" applyBorder="1"/>
    <xf numFmtId="166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4" fillId="0" borderId="0" xfId="0" applyFont="1"/>
  </cellXfs>
  <cellStyles count="1">
    <cellStyle name="Normal" xfId="0" builtinId="0"/>
  </cellStyles>
  <dxfs count="14"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9"/>
  <sheetViews>
    <sheetView tabSelected="1" view="pageLayout" zoomScaleNormal="100" workbookViewId="0">
      <selection activeCell="J25" sqref="J25"/>
    </sheetView>
  </sheetViews>
  <sheetFormatPr defaultRowHeight="15" x14ac:dyDescent="0.25"/>
  <cols>
    <col min="1" max="1" width="12.5703125" customWidth="1"/>
    <col min="2" max="2" width="18.140625" customWidth="1"/>
    <col min="3" max="3" width="10" style="13" customWidth="1"/>
    <col min="4" max="4" width="17.7109375" style="6" hidden="1" customWidth="1"/>
    <col min="5" max="5" width="5.7109375" customWidth="1"/>
    <col min="6" max="6" width="17.42578125" customWidth="1"/>
    <col min="7" max="7" width="10.5703125" style="6" customWidth="1"/>
    <col min="8" max="8" width="17.7109375" style="6" hidden="1" customWidth="1"/>
    <col min="9" max="9" width="18.7109375" style="10" hidden="1" customWidth="1"/>
    <col min="10" max="10" width="11.85546875" style="6" customWidth="1"/>
    <col min="11" max="11" width="10" style="6" customWidth="1"/>
    <col min="12" max="12" width="13.28515625" style="6" customWidth="1"/>
    <col min="13" max="13" width="12.42578125" style="6" customWidth="1"/>
    <col min="14" max="14" width="7.140625" style="17" customWidth="1"/>
    <col min="15" max="15" width="15.7109375" style="19" hidden="1" customWidth="1"/>
    <col min="16" max="16" width="13.7109375" style="23" hidden="1" customWidth="1"/>
    <col min="17" max="17" width="13.7109375" style="30" hidden="1" customWidth="1"/>
    <col min="18" max="18" width="21.7109375" style="32" hidden="1" customWidth="1"/>
    <col min="19" max="19" width="19.7109375" hidden="1" customWidth="1"/>
    <col min="20" max="20" width="13.7109375" hidden="1" customWidth="1"/>
    <col min="21" max="21" width="15.7109375" style="6" hidden="1" customWidth="1"/>
    <col min="22" max="22" width="17.7109375" hidden="1" customWidth="1"/>
    <col min="23" max="23" width="15.7109375" style="13" hidden="1" customWidth="1"/>
    <col min="24" max="24" width="40.7109375" hidden="1" customWidth="1"/>
    <col min="25" max="25" width="20.7109375" hidden="1" customWidth="1"/>
    <col min="26" max="26" width="19.7109375" hidden="1" customWidth="1"/>
    <col min="27" max="31" width="20.7109375" hidden="1" customWidth="1"/>
    <col min="32" max="32" width="21.7109375" hidden="1" customWidth="1"/>
    <col min="33" max="37" width="20.7109375" hidden="1" customWidth="1"/>
    <col min="38" max="38" width="21.7109375" hidden="1" customWidth="1"/>
    <col min="39" max="39" width="20.7109375" hidden="1" customWidth="1"/>
  </cols>
  <sheetData>
    <row r="1" spans="1:64" ht="15.75" thickBot="1" x14ac:dyDescent="0.3">
      <c r="A1" s="1" t="s">
        <v>0</v>
      </c>
      <c r="B1" s="1" t="s">
        <v>1</v>
      </c>
      <c r="C1" s="12" t="s">
        <v>2</v>
      </c>
      <c r="D1" s="5" t="s">
        <v>3</v>
      </c>
      <c r="E1" s="1" t="s">
        <v>4</v>
      </c>
      <c r="F1" s="1" t="s">
        <v>5</v>
      </c>
      <c r="G1" s="5" t="s">
        <v>6</v>
      </c>
      <c r="H1" s="5" t="s">
        <v>7</v>
      </c>
      <c r="I1" s="9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16" t="s">
        <v>13</v>
      </c>
      <c r="O1" s="18" t="s">
        <v>14</v>
      </c>
      <c r="P1" s="22" t="s">
        <v>15</v>
      </c>
      <c r="Q1" s="26" t="s">
        <v>16</v>
      </c>
      <c r="R1" s="31" t="s">
        <v>17</v>
      </c>
      <c r="S1" s="1" t="s">
        <v>18</v>
      </c>
      <c r="T1" s="1" t="s">
        <v>19</v>
      </c>
      <c r="U1" s="5" t="s">
        <v>20</v>
      </c>
      <c r="V1" s="1" t="s">
        <v>21</v>
      </c>
      <c r="W1" s="12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47</v>
      </c>
      <c r="B2" t="s">
        <v>48</v>
      </c>
      <c r="C2" s="13">
        <v>45373</v>
      </c>
      <c r="D2" s="6">
        <v>250000</v>
      </c>
      <c r="E2" t="s">
        <v>39</v>
      </c>
      <c r="F2" t="s">
        <v>40</v>
      </c>
      <c r="G2" s="6">
        <v>250000</v>
      </c>
      <c r="H2" s="6">
        <v>74500</v>
      </c>
      <c r="I2" s="10">
        <f t="shared" ref="I2:I17" si="0">H2/G2*100</f>
        <v>29.799999999999997</v>
      </c>
      <c r="J2" s="6">
        <v>181295</v>
      </c>
      <c r="K2" s="6">
        <v>10780</v>
      </c>
      <c r="L2" s="6">
        <f t="shared" ref="L2:L17" si="1">G2-K2</f>
        <v>239220</v>
      </c>
      <c r="M2" s="6">
        <v>204699.875</v>
      </c>
      <c r="N2" s="37">
        <f t="shared" ref="N2:N17" si="2">L2/M2</f>
        <v>1.1686377434280308</v>
      </c>
      <c r="O2" s="19">
        <v>1556</v>
      </c>
      <c r="P2" s="23">
        <f t="shared" ref="P2:P17" si="3">L2/O2</f>
        <v>153.74035989717223</v>
      </c>
      <c r="Q2" s="27" t="s">
        <v>41</v>
      </c>
      <c r="R2" s="32" t="e">
        <f>ABS(#REF!-N2)*100</f>
        <v>#REF!</v>
      </c>
      <c r="S2" t="s">
        <v>46</v>
      </c>
      <c r="U2" s="6">
        <v>10780</v>
      </c>
      <c r="V2" t="s">
        <v>42</v>
      </c>
      <c r="W2" s="13" t="s">
        <v>43</v>
      </c>
      <c r="Y2" t="s">
        <v>44</v>
      </c>
      <c r="Z2">
        <v>401</v>
      </c>
      <c r="AA2">
        <v>76</v>
      </c>
    </row>
    <row r="3" spans="1:64" x14ac:dyDescent="0.25">
      <c r="A3" t="s">
        <v>49</v>
      </c>
      <c r="B3" t="s">
        <v>50</v>
      </c>
      <c r="C3" s="13">
        <v>44865</v>
      </c>
      <c r="D3" s="6">
        <v>120000</v>
      </c>
      <c r="E3" t="s">
        <v>39</v>
      </c>
      <c r="F3" t="s">
        <v>40</v>
      </c>
      <c r="G3" s="6">
        <v>120000</v>
      </c>
      <c r="H3" s="6">
        <v>36100</v>
      </c>
      <c r="I3" s="10">
        <f t="shared" si="0"/>
        <v>30.083333333333336</v>
      </c>
      <c r="J3" s="6">
        <v>110858</v>
      </c>
      <c r="K3" s="6">
        <v>4000</v>
      </c>
      <c r="L3" s="6">
        <f t="shared" si="1"/>
        <v>116000</v>
      </c>
      <c r="M3" s="6">
        <v>128280.9140625</v>
      </c>
      <c r="N3" s="38">
        <f t="shared" si="2"/>
        <v>0.90426546184012535</v>
      </c>
      <c r="O3" s="19">
        <v>1422</v>
      </c>
      <c r="P3" s="23">
        <f t="shared" si="3"/>
        <v>81.575246132208164</v>
      </c>
      <c r="Q3" s="27" t="s">
        <v>41</v>
      </c>
      <c r="R3" s="32" t="e">
        <f>ABS(#REF!-N3)*100</f>
        <v>#REF!</v>
      </c>
      <c r="S3" t="s">
        <v>45</v>
      </c>
      <c r="U3" s="6">
        <v>3500</v>
      </c>
      <c r="V3" t="s">
        <v>42</v>
      </c>
      <c r="W3" s="13" t="s">
        <v>43</v>
      </c>
      <c r="Y3" t="s">
        <v>44</v>
      </c>
      <c r="Z3">
        <v>401</v>
      </c>
      <c r="AA3">
        <v>59</v>
      </c>
    </row>
    <row r="4" spans="1:64" x14ac:dyDescent="0.25">
      <c r="A4" t="s">
        <v>53</v>
      </c>
      <c r="B4" t="s">
        <v>54</v>
      </c>
      <c r="C4" s="13">
        <v>45128</v>
      </c>
      <c r="D4" s="6">
        <v>500000</v>
      </c>
      <c r="E4" t="s">
        <v>39</v>
      </c>
      <c r="F4" t="s">
        <v>40</v>
      </c>
      <c r="G4" s="6">
        <v>500000</v>
      </c>
      <c r="H4" s="6">
        <v>178700</v>
      </c>
      <c r="I4" s="10">
        <f t="shared" si="0"/>
        <v>35.74</v>
      </c>
      <c r="J4" s="6">
        <v>422597</v>
      </c>
      <c r="K4" s="6">
        <v>238083</v>
      </c>
      <c r="L4" s="6">
        <f t="shared" si="1"/>
        <v>261917</v>
      </c>
      <c r="M4" s="6">
        <v>221505.4091914114</v>
      </c>
      <c r="N4" s="38">
        <f t="shared" si="2"/>
        <v>1.1824406498970297</v>
      </c>
      <c r="O4" s="19">
        <v>2192</v>
      </c>
      <c r="P4" s="23">
        <f t="shared" si="3"/>
        <v>119.48768248175182</v>
      </c>
      <c r="Q4" s="27" t="s">
        <v>52</v>
      </c>
      <c r="R4" s="32" t="e">
        <f>ABS(#REF!-N4)*100</f>
        <v>#REF!</v>
      </c>
      <c r="S4" t="s">
        <v>45</v>
      </c>
      <c r="U4" s="6">
        <v>222583</v>
      </c>
      <c r="V4" t="s">
        <v>42</v>
      </c>
      <c r="W4" s="13" t="s">
        <v>43</v>
      </c>
      <c r="X4" t="s">
        <v>55</v>
      </c>
      <c r="Y4" t="s">
        <v>44</v>
      </c>
      <c r="Z4">
        <v>101</v>
      </c>
      <c r="AA4">
        <v>64</v>
      </c>
    </row>
    <row r="5" spans="1:64" x14ac:dyDescent="0.25">
      <c r="A5" t="s">
        <v>57</v>
      </c>
      <c r="B5" t="s">
        <v>58</v>
      </c>
      <c r="C5" s="13">
        <v>44850</v>
      </c>
      <c r="D5" s="6">
        <v>210000</v>
      </c>
      <c r="E5" t="s">
        <v>39</v>
      </c>
      <c r="F5" t="s">
        <v>40</v>
      </c>
      <c r="G5" s="6">
        <v>207500</v>
      </c>
      <c r="H5" s="6">
        <v>52350</v>
      </c>
      <c r="I5" s="10">
        <f t="shared" si="0"/>
        <v>25.228915662650603</v>
      </c>
      <c r="J5" s="6">
        <v>144992</v>
      </c>
      <c r="K5" s="6">
        <v>1889</v>
      </c>
      <c r="L5" s="6">
        <f t="shared" si="1"/>
        <v>205611</v>
      </c>
      <c r="M5" s="6">
        <v>171792.3125</v>
      </c>
      <c r="N5" s="38">
        <f t="shared" si="2"/>
        <v>1.1968579793115015</v>
      </c>
      <c r="O5" s="19">
        <v>1444</v>
      </c>
      <c r="P5" s="23">
        <f t="shared" si="3"/>
        <v>142.38988919667591</v>
      </c>
      <c r="Q5" s="27" t="s">
        <v>41</v>
      </c>
      <c r="R5" s="32" t="e">
        <f>ABS(#REF!-N5)*100</f>
        <v>#REF!</v>
      </c>
      <c r="S5" t="s">
        <v>46</v>
      </c>
      <c r="U5" s="6">
        <v>1889</v>
      </c>
      <c r="V5" t="s">
        <v>42</v>
      </c>
      <c r="W5" s="13" t="s">
        <v>43</v>
      </c>
      <c r="X5" t="s">
        <v>56</v>
      </c>
      <c r="Y5" t="s">
        <v>44</v>
      </c>
      <c r="Z5">
        <v>401</v>
      </c>
      <c r="AA5">
        <v>64</v>
      </c>
    </row>
    <row r="6" spans="1:64" x14ac:dyDescent="0.25">
      <c r="A6" t="s">
        <v>59</v>
      </c>
      <c r="B6" t="s">
        <v>60</v>
      </c>
      <c r="C6" s="13">
        <v>45198</v>
      </c>
      <c r="D6" s="6">
        <v>179000</v>
      </c>
      <c r="E6" t="s">
        <v>39</v>
      </c>
      <c r="F6" t="s">
        <v>40</v>
      </c>
      <c r="G6" s="6">
        <v>179000</v>
      </c>
      <c r="H6" s="6">
        <v>53700</v>
      </c>
      <c r="I6" s="10">
        <f t="shared" si="0"/>
        <v>30</v>
      </c>
      <c r="J6" s="6">
        <v>133094</v>
      </c>
      <c r="K6" s="6">
        <v>15777</v>
      </c>
      <c r="L6" s="6">
        <f t="shared" si="1"/>
        <v>163223</v>
      </c>
      <c r="M6" s="6">
        <v>140836.734375</v>
      </c>
      <c r="N6" s="38">
        <f t="shared" si="2"/>
        <v>1.1589518936543433</v>
      </c>
      <c r="O6" s="19">
        <v>1008</v>
      </c>
      <c r="P6" s="23">
        <f t="shared" si="3"/>
        <v>161.92757936507937</v>
      </c>
      <c r="Q6" s="27" t="s">
        <v>41</v>
      </c>
      <c r="R6" s="32" t="e">
        <f>ABS(#REF!-N6)*100</f>
        <v>#REF!</v>
      </c>
      <c r="S6" t="s">
        <v>45</v>
      </c>
      <c r="U6" s="6">
        <v>15777</v>
      </c>
      <c r="V6" t="s">
        <v>42</v>
      </c>
      <c r="W6" s="13" t="s">
        <v>43</v>
      </c>
      <c r="Y6" t="s">
        <v>44</v>
      </c>
      <c r="Z6">
        <v>401</v>
      </c>
      <c r="AA6">
        <v>78</v>
      </c>
    </row>
    <row r="7" spans="1:64" x14ac:dyDescent="0.25">
      <c r="A7" t="s">
        <v>61</v>
      </c>
      <c r="B7" t="s">
        <v>62</v>
      </c>
      <c r="C7" s="13">
        <v>45552</v>
      </c>
      <c r="D7" s="6">
        <v>225000</v>
      </c>
      <c r="E7" t="s">
        <v>39</v>
      </c>
      <c r="F7" t="s">
        <v>40</v>
      </c>
      <c r="G7" s="6">
        <v>225000</v>
      </c>
      <c r="H7" s="6">
        <v>103400</v>
      </c>
      <c r="I7" s="10">
        <f t="shared" si="0"/>
        <v>45.955555555555556</v>
      </c>
      <c r="J7" s="6">
        <v>212101</v>
      </c>
      <c r="K7" s="6">
        <v>57500</v>
      </c>
      <c r="L7" s="6">
        <f t="shared" si="1"/>
        <v>167500</v>
      </c>
      <c r="M7" s="6">
        <v>185595.4375</v>
      </c>
      <c r="N7" s="38">
        <f t="shared" si="2"/>
        <v>0.90250063393934454</v>
      </c>
      <c r="O7" s="19">
        <v>2286</v>
      </c>
      <c r="P7" s="23">
        <f t="shared" si="3"/>
        <v>73.272090988626417</v>
      </c>
      <c r="Q7" s="27" t="s">
        <v>41</v>
      </c>
      <c r="R7" s="32" t="e">
        <f>ABS(#REF!-N7)*100</f>
        <v>#REF!</v>
      </c>
      <c r="S7" t="s">
        <v>45</v>
      </c>
      <c r="U7" s="6">
        <v>57000</v>
      </c>
      <c r="V7" t="s">
        <v>42</v>
      </c>
      <c r="W7" s="13" t="s">
        <v>43</v>
      </c>
      <c r="Y7" t="s">
        <v>44</v>
      </c>
      <c r="Z7">
        <v>401</v>
      </c>
      <c r="AA7">
        <v>59</v>
      </c>
    </row>
    <row r="8" spans="1:64" x14ac:dyDescent="0.25">
      <c r="A8" t="s">
        <v>63</v>
      </c>
      <c r="B8" t="s">
        <v>64</v>
      </c>
      <c r="C8" s="13">
        <v>45125</v>
      </c>
      <c r="D8" s="6">
        <v>149900</v>
      </c>
      <c r="E8" t="s">
        <v>39</v>
      </c>
      <c r="F8" t="s">
        <v>40</v>
      </c>
      <c r="G8" s="6">
        <v>149900</v>
      </c>
      <c r="H8" s="6">
        <v>65800</v>
      </c>
      <c r="I8" s="10">
        <f t="shared" si="0"/>
        <v>43.895930620413608</v>
      </c>
      <c r="J8" s="6">
        <v>159209</v>
      </c>
      <c r="K8" s="6">
        <v>14000</v>
      </c>
      <c r="L8" s="6">
        <f t="shared" si="1"/>
        <v>135900</v>
      </c>
      <c r="M8" s="6">
        <v>174320.53125</v>
      </c>
      <c r="N8" s="38">
        <f t="shared" si="2"/>
        <v>0.77959835841195557</v>
      </c>
      <c r="O8" s="19">
        <v>2468</v>
      </c>
      <c r="P8" s="23">
        <f t="shared" si="3"/>
        <v>55.064829821717993</v>
      </c>
      <c r="Q8" s="27" t="s">
        <v>41</v>
      </c>
      <c r="R8" s="32" t="e">
        <f>ABS(#REF!-N8)*100</f>
        <v>#REF!</v>
      </c>
      <c r="S8" t="s">
        <v>45</v>
      </c>
      <c r="U8" s="6">
        <v>14000</v>
      </c>
      <c r="V8" t="s">
        <v>42</v>
      </c>
      <c r="W8" s="13" t="s">
        <v>43</v>
      </c>
      <c r="Y8" t="s">
        <v>44</v>
      </c>
      <c r="Z8">
        <v>401</v>
      </c>
      <c r="AA8">
        <v>49</v>
      </c>
    </row>
    <row r="9" spans="1:64" x14ac:dyDescent="0.25">
      <c r="A9" t="s">
        <v>65</v>
      </c>
      <c r="B9" t="s">
        <v>66</v>
      </c>
      <c r="C9" s="13">
        <v>45064</v>
      </c>
      <c r="D9" s="6">
        <v>259000</v>
      </c>
      <c r="E9" t="s">
        <v>39</v>
      </c>
      <c r="F9" t="s">
        <v>40</v>
      </c>
      <c r="G9" s="6">
        <v>259000</v>
      </c>
      <c r="H9" s="6">
        <v>92750</v>
      </c>
      <c r="I9" s="10">
        <f t="shared" si="0"/>
        <v>35.810810810810814</v>
      </c>
      <c r="J9" s="6">
        <v>223499</v>
      </c>
      <c r="K9" s="6">
        <v>42867</v>
      </c>
      <c r="L9" s="6">
        <f t="shared" si="1"/>
        <v>216133</v>
      </c>
      <c r="M9" s="6">
        <v>216845.140625</v>
      </c>
      <c r="N9" s="38">
        <f t="shared" si="2"/>
        <v>0.99671590231191054</v>
      </c>
      <c r="O9" s="19">
        <v>1368</v>
      </c>
      <c r="P9" s="23">
        <f t="shared" si="3"/>
        <v>157.99195906432749</v>
      </c>
      <c r="Q9" s="27" t="s">
        <v>41</v>
      </c>
      <c r="R9" s="32" t="e">
        <f>ABS(#REF!-N9)*100</f>
        <v>#REF!</v>
      </c>
      <c r="S9" t="s">
        <v>46</v>
      </c>
      <c r="U9" s="6">
        <v>42367</v>
      </c>
      <c r="V9" t="s">
        <v>42</v>
      </c>
      <c r="W9" s="13" t="s">
        <v>43</v>
      </c>
      <c r="Y9" t="s">
        <v>44</v>
      </c>
      <c r="Z9">
        <v>401</v>
      </c>
      <c r="AA9">
        <v>81</v>
      </c>
    </row>
    <row r="10" spans="1:64" x14ac:dyDescent="0.25">
      <c r="A10" t="s">
        <v>67</v>
      </c>
      <c r="B10" t="s">
        <v>68</v>
      </c>
      <c r="C10" s="13">
        <v>45195</v>
      </c>
      <c r="D10" s="6">
        <v>85700</v>
      </c>
      <c r="E10" t="s">
        <v>39</v>
      </c>
      <c r="F10" t="s">
        <v>40</v>
      </c>
      <c r="G10" s="6">
        <v>85700</v>
      </c>
      <c r="H10" s="6">
        <v>27550</v>
      </c>
      <c r="I10" s="10">
        <f t="shared" si="0"/>
        <v>32.147024504084015</v>
      </c>
      <c r="J10" s="6">
        <v>69116</v>
      </c>
      <c r="K10" s="6">
        <v>5400</v>
      </c>
      <c r="L10" s="6">
        <f t="shared" si="1"/>
        <v>80300</v>
      </c>
      <c r="M10" s="6">
        <v>76489.796875</v>
      </c>
      <c r="N10" s="38">
        <f t="shared" si="2"/>
        <v>1.0498132205949855</v>
      </c>
      <c r="O10" s="19">
        <v>1005</v>
      </c>
      <c r="P10" s="23">
        <f t="shared" si="3"/>
        <v>79.900497512437809</v>
      </c>
      <c r="Q10" s="27" t="s">
        <v>41</v>
      </c>
      <c r="R10" s="32" t="e">
        <f>ABS(#REF!-N10)*100</f>
        <v>#REF!</v>
      </c>
      <c r="S10" t="s">
        <v>45</v>
      </c>
      <c r="U10" s="6">
        <v>4900</v>
      </c>
      <c r="V10" t="s">
        <v>42</v>
      </c>
      <c r="W10" s="13" t="s">
        <v>43</v>
      </c>
      <c r="Y10" t="s">
        <v>44</v>
      </c>
      <c r="Z10">
        <v>401</v>
      </c>
      <c r="AA10">
        <v>54</v>
      </c>
    </row>
    <row r="11" spans="1:64" x14ac:dyDescent="0.25">
      <c r="A11" t="s">
        <v>69</v>
      </c>
      <c r="B11" t="s">
        <v>70</v>
      </c>
      <c r="C11" s="13">
        <v>44978</v>
      </c>
      <c r="D11" s="6">
        <v>60000</v>
      </c>
      <c r="E11" t="s">
        <v>39</v>
      </c>
      <c r="F11" t="s">
        <v>40</v>
      </c>
      <c r="G11" s="6">
        <v>60000</v>
      </c>
      <c r="H11" s="6">
        <v>25100</v>
      </c>
      <c r="I11" s="10">
        <f t="shared" si="0"/>
        <v>41.833333333333336</v>
      </c>
      <c r="J11" s="6">
        <v>69199</v>
      </c>
      <c r="K11" s="6">
        <v>12450</v>
      </c>
      <c r="L11" s="6">
        <f t="shared" si="1"/>
        <v>47550</v>
      </c>
      <c r="M11" s="6">
        <v>68126.046875</v>
      </c>
      <c r="N11" s="38">
        <f t="shared" si="2"/>
        <v>0.69797092567614216</v>
      </c>
      <c r="O11" s="19">
        <v>1504</v>
      </c>
      <c r="P11" s="23">
        <f t="shared" si="3"/>
        <v>31.615691489361701</v>
      </c>
      <c r="Q11" s="27" t="s">
        <v>41</v>
      </c>
      <c r="R11" s="32" t="e">
        <f>ABS(#REF!-N11)*100</f>
        <v>#REF!</v>
      </c>
      <c r="S11" t="s">
        <v>46</v>
      </c>
      <c r="U11" s="6">
        <v>9450</v>
      </c>
      <c r="V11" t="s">
        <v>42</v>
      </c>
      <c r="W11" s="13" t="s">
        <v>43</v>
      </c>
      <c r="Y11" t="s">
        <v>44</v>
      </c>
      <c r="Z11">
        <v>401</v>
      </c>
      <c r="AA11">
        <v>41</v>
      </c>
    </row>
    <row r="12" spans="1:64" x14ac:dyDescent="0.25">
      <c r="A12" t="s">
        <v>71</v>
      </c>
      <c r="B12" t="s">
        <v>72</v>
      </c>
      <c r="C12" s="13">
        <v>45145</v>
      </c>
      <c r="D12" s="6">
        <v>165000</v>
      </c>
      <c r="E12" t="s">
        <v>39</v>
      </c>
      <c r="F12" t="s">
        <v>40</v>
      </c>
      <c r="G12" s="6">
        <v>165000</v>
      </c>
      <c r="H12" s="6">
        <v>59100</v>
      </c>
      <c r="I12" s="10">
        <f t="shared" si="0"/>
        <v>35.818181818181813</v>
      </c>
      <c r="J12" s="6">
        <v>143856</v>
      </c>
      <c r="K12" s="6">
        <v>23376</v>
      </c>
      <c r="L12" s="6">
        <f t="shared" si="1"/>
        <v>141624</v>
      </c>
      <c r="M12" s="6">
        <v>144633.859375</v>
      </c>
      <c r="N12" s="38">
        <f t="shared" si="2"/>
        <v>0.97918980114333964</v>
      </c>
      <c r="O12" s="19">
        <v>1524</v>
      </c>
      <c r="P12" s="23">
        <f t="shared" si="3"/>
        <v>92.929133858267718</v>
      </c>
      <c r="Q12" s="27" t="s">
        <v>41</v>
      </c>
      <c r="R12" s="32" t="e">
        <f>ABS(#REF!-N12)*100</f>
        <v>#REF!</v>
      </c>
      <c r="S12" t="s">
        <v>45</v>
      </c>
      <c r="U12" s="6">
        <v>17376</v>
      </c>
      <c r="V12" t="s">
        <v>42</v>
      </c>
      <c r="W12" s="13" t="s">
        <v>43</v>
      </c>
      <c r="Y12" t="s">
        <v>44</v>
      </c>
      <c r="Z12">
        <v>401</v>
      </c>
      <c r="AA12">
        <v>64</v>
      </c>
    </row>
    <row r="13" spans="1:64" x14ac:dyDescent="0.25">
      <c r="A13" t="s">
        <v>74</v>
      </c>
      <c r="B13" t="s">
        <v>75</v>
      </c>
      <c r="C13" s="13">
        <v>45518</v>
      </c>
      <c r="D13" s="6">
        <v>220000</v>
      </c>
      <c r="E13" t="s">
        <v>39</v>
      </c>
      <c r="F13" t="s">
        <v>40</v>
      </c>
      <c r="G13" s="6">
        <v>218000</v>
      </c>
      <c r="H13" s="6">
        <v>99100</v>
      </c>
      <c r="I13" s="10">
        <f t="shared" si="0"/>
        <v>45.458715596330272</v>
      </c>
      <c r="J13" s="6">
        <v>194150</v>
      </c>
      <c r="K13" s="6">
        <v>12123</v>
      </c>
      <c r="L13" s="6">
        <f t="shared" si="1"/>
        <v>205877</v>
      </c>
      <c r="M13" s="6">
        <v>218519.8125</v>
      </c>
      <c r="N13" s="38">
        <f t="shared" si="2"/>
        <v>0.94214340404488495</v>
      </c>
      <c r="O13" s="19">
        <v>1760</v>
      </c>
      <c r="P13" s="23">
        <f t="shared" si="3"/>
        <v>116.97556818181818</v>
      </c>
      <c r="Q13" s="27" t="s">
        <v>41</v>
      </c>
      <c r="R13" s="32" t="e">
        <f>ABS(#REF!-N13)*100</f>
        <v>#REF!</v>
      </c>
      <c r="S13" t="s">
        <v>46</v>
      </c>
      <c r="U13" s="6">
        <v>12123</v>
      </c>
      <c r="V13" t="s">
        <v>42</v>
      </c>
      <c r="W13" s="13" t="s">
        <v>43</v>
      </c>
      <c r="X13" t="s">
        <v>76</v>
      </c>
      <c r="Y13" t="s">
        <v>73</v>
      </c>
      <c r="Z13">
        <v>401</v>
      </c>
      <c r="AA13">
        <v>64</v>
      </c>
    </row>
    <row r="14" spans="1:64" x14ac:dyDescent="0.25">
      <c r="A14" t="s">
        <v>77</v>
      </c>
      <c r="B14" t="s">
        <v>78</v>
      </c>
      <c r="C14" s="13">
        <v>45371</v>
      </c>
      <c r="D14" s="6">
        <v>150000</v>
      </c>
      <c r="E14" t="s">
        <v>39</v>
      </c>
      <c r="F14" t="s">
        <v>40</v>
      </c>
      <c r="G14" s="6">
        <v>150000</v>
      </c>
      <c r="H14" s="6">
        <v>50900</v>
      </c>
      <c r="I14" s="10">
        <f t="shared" si="0"/>
        <v>33.93333333333333</v>
      </c>
      <c r="J14" s="6">
        <v>123966</v>
      </c>
      <c r="K14" s="6">
        <v>10360</v>
      </c>
      <c r="L14" s="6">
        <f t="shared" si="1"/>
        <v>139640</v>
      </c>
      <c r="M14" s="6">
        <v>136381.75</v>
      </c>
      <c r="N14" s="38">
        <f t="shared" si="2"/>
        <v>1.023890659857349</v>
      </c>
      <c r="O14" s="19">
        <v>1997</v>
      </c>
      <c r="P14" s="23">
        <f t="shared" si="3"/>
        <v>69.924887330996498</v>
      </c>
      <c r="Q14" s="27" t="s">
        <v>41</v>
      </c>
      <c r="R14" s="32" t="e">
        <f>ABS(#REF!-N14)*100</f>
        <v>#REF!</v>
      </c>
      <c r="S14" t="s">
        <v>79</v>
      </c>
      <c r="U14" s="6">
        <v>10360</v>
      </c>
      <c r="V14" t="s">
        <v>42</v>
      </c>
      <c r="W14" s="13" t="s">
        <v>43</v>
      </c>
      <c r="Y14" t="s">
        <v>73</v>
      </c>
      <c r="Z14">
        <v>401</v>
      </c>
      <c r="AA14">
        <v>64</v>
      </c>
    </row>
    <row r="15" spans="1:64" x14ac:dyDescent="0.25">
      <c r="A15" t="s">
        <v>80</v>
      </c>
      <c r="B15" t="s">
        <v>81</v>
      </c>
      <c r="C15" s="13">
        <v>44673</v>
      </c>
      <c r="D15" s="6">
        <v>125000</v>
      </c>
      <c r="E15" t="s">
        <v>39</v>
      </c>
      <c r="F15" t="s">
        <v>40</v>
      </c>
      <c r="G15" s="6">
        <v>125000</v>
      </c>
      <c r="H15" s="6">
        <v>53500</v>
      </c>
      <c r="I15" s="10">
        <f t="shared" si="0"/>
        <v>42.8</v>
      </c>
      <c r="J15" s="6">
        <v>149501</v>
      </c>
      <c r="K15" s="6">
        <v>29060</v>
      </c>
      <c r="L15" s="6">
        <f t="shared" si="1"/>
        <v>95940</v>
      </c>
      <c r="M15" s="6">
        <v>144587.03125</v>
      </c>
      <c r="N15" s="38">
        <f t="shared" si="2"/>
        <v>0.66354498858278477</v>
      </c>
      <c r="O15" s="19">
        <v>1707</v>
      </c>
      <c r="P15" s="23">
        <f t="shared" si="3"/>
        <v>56.203866432337435</v>
      </c>
      <c r="Q15" s="27" t="s">
        <v>41</v>
      </c>
      <c r="R15" s="32" t="e">
        <f>ABS(#REF!-N15)*100</f>
        <v>#REF!</v>
      </c>
      <c r="S15" t="s">
        <v>46</v>
      </c>
      <c r="U15" s="6">
        <v>29060</v>
      </c>
      <c r="V15" t="s">
        <v>42</v>
      </c>
      <c r="W15" s="13" t="s">
        <v>43</v>
      </c>
      <c r="Y15" t="s">
        <v>73</v>
      </c>
      <c r="Z15">
        <v>401</v>
      </c>
      <c r="AA15">
        <v>59</v>
      </c>
    </row>
    <row r="16" spans="1:64" x14ac:dyDescent="0.25">
      <c r="A16" t="s">
        <v>82</v>
      </c>
      <c r="B16" t="s">
        <v>83</v>
      </c>
      <c r="C16" s="13">
        <v>44792</v>
      </c>
      <c r="D16" s="6">
        <v>75000</v>
      </c>
      <c r="E16" t="s">
        <v>39</v>
      </c>
      <c r="F16" t="s">
        <v>40</v>
      </c>
      <c r="G16" s="6">
        <v>73000</v>
      </c>
      <c r="H16" s="6">
        <v>27850</v>
      </c>
      <c r="I16" s="10">
        <f t="shared" si="0"/>
        <v>38.150684931506852</v>
      </c>
      <c r="J16" s="6">
        <v>74949</v>
      </c>
      <c r="K16" s="6">
        <v>7505</v>
      </c>
      <c r="L16" s="6">
        <f t="shared" si="1"/>
        <v>65495</v>
      </c>
      <c r="M16" s="6">
        <v>80965.1875</v>
      </c>
      <c r="N16" s="38">
        <f t="shared" si="2"/>
        <v>0.80892791114699758</v>
      </c>
      <c r="O16" s="19">
        <v>1378</v>
      </c>
      <c r="P16" s="23">
        <f t="shared" si="3"/>
        <v>47.529027576197386</v>
      </c>
      <c r="Q16" s="27" t="s">
        <v>41</v>
      </c>
      <c r="R16" s="32" t="e">
        <f>ABS(#REF!-N16)*100</f>
        <v>#REF!</v>
      </c>
      <c r="S16" t="s">
        <v>51</v>
      </c>
      <c r="U16" s="6">
        <v>7505</v>
      </c>
      <c r="V16" t="s">
        <v>42</v>
      </c>
      <c r="W16" s="13" t="s">
        <v>43</v>
      </c>
      <c r="X16" t="s">
        <v>84</v>
      </c>
      <c r="Y16" t="s">
        <v>73</v>
      </c>
      <c r="Z16">
        <v>401</v>
      </c>
      <c r="AA16">
        <v>49</v>
      </c>
    </row>
    <row r="17" spans="1:39" ht="15.75" thickBot="1" x14ac:dyDescent="0.3">
      <c r="A17" t="s">
        <v>85</v>
      </c>
      <c r="B17" t="s">
        <v>86</v>
      </c>
      <c r="C17" s="13">
        <v>45525</v>
      </c>
      <c r="D17" s="6">
        <v>145000</v>
      </c>
      <c r="E17" t="s">
        <v>39</v>
      </c>
      <c r="F17" t="s">
        <v>40</v>
      </c>
      <c r="G17" s="6">
        <v>145000</v>
      </c>
      <c r="H17" s="6">
        <v>78950</v>
      </c>
      <c r="I17" s="10">
        <f t="shared" si="0"/>
        <v>54.448275862068961</v>
      </c>
      <c r="J17" s="6">
        <v>166754</v>
      </c>
      <c r="K17" s="6">
        <v>68500</v>
      </c>
      <c r="L17" s="6">
        <f t="shared" si="1"/>
        <v>76500</v>
      </c>
      <c r="M17" s="6">
        <v>117951.984375</v>
      </c>
      <c r="N17" s="39">
        <f t="shared" si="2"/>
        <v>0.64856899530224632</v>
      </c>
      <c r="O17" s="19">
        <v>1296</v>
      </c>
      <c r="P17" s="23">
        <f t="shared" si="3"/>
        <v>59.027777777777779</v>
      </c>
      <c r="Q17" s="27" t="s">
        <v>41</v>
      </c>
      <c r="R17" s="32" t="e">
        <f>ABS(#REF!-N17)*100</f>
        <v>#REF!</v>
      </c>
      <c r="S17" t="s">
        <v>46</v>
      </c>
      <c r="U17" s="6">
        <v>67500</v>
      </c>
      <c r="V17" t="s">
        <v>42</v>
      </c>
      <c r="W17" s="13" t="s">
        <v>43</v>
      </c>
      <c r="Y17" t="s">
        <v>44</v>
      </c>
      <c r="Z17">
        <v>401</v>
      </c>
      <c r="AA17">
        <v>59</v>
      </c>
    </row>
    <row r="18" spans="1:39" ht="16.5" thickTop="1" thickBot="1" x14ac:dyDescent="0.3">
      <c r="A18" s="3"/>
      <c r="B18" s="3"/>
      <c r="C18" s="14" t="s">
        <v>87</v>
      </c>
      <c r="D18" s="7">
        <f>+SUM(D2:D17)</f>
        <v>2918600</v>
      </c>
      <c r="E18" s="3"/>
      <c r="F18" s="3"/>
      <c r="G18" s="7">
        <f>+SUM(G2:G17)</f>
        <v>2912100</v>
      </c>
      <c r="H18" s="35">
        <f>+SUM(H2:H17)</f>
        <v>1079350</v>
      </c>
      <c r="I18" s="35">
        <f>+SUM(I2:I17)</f>
        <v>601.1040953616025</v>
      </c>
      <c r="J18" s="35">
        <f>+SUM(J2:J17)</f>
        <v>2579136</v>
      </c>
      <c r="K18" s="7"/>
      <c r="L18" s="40">
        <f>+SUM(L2:L17)</f>
        <v>2358430</v>
      </c>
      <c r="M18" s="41">
        <f>+SUM(M2:M17)</f>
        <v>2431531.8232539115</v>
      </c>
      <c r="N18" s="36"/>
      <c r="O18" s="20"/>
      <c r="P18" s="24">
        <f>AVERAGE(P2:P17)</f>
        <v>93.72225544417212</v>
      </c>
      <c r="Q18" s="28"/>
      <c r="R18" s="33" t="e">
        <f>ABS(#REF!-N19)*100</f>
        <v>#REF!</v>
      </c>
      <c r="S18" s="3"/>
      <c r="T18" s="3"/>
      <c r="U18" s="7"/>
      <c r="V18" s="3"/>
      <c r="W18" s="1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ht="15.75" thickBot="1" x14ac:dyDescent="0.3">
      <c r="A19" s="4"/>
      <c r="B19" s="4"/>
      <c r="C19" s="15"/>
      <c r="D19" s="8"/>
      <c r="E19" s="4"/>
      <c r="F19" s="4"/>
      <c r="G19" s="8"/>
      <c r="H19" s="8" t="s">
        <v>88</v>
      </c>
      <c r="I19" s="11">
        <f>H18/G18*100</f>
        <v>37.064317846227809</v>
      </c>
      <c r="J19" s="8"/>
      <c r="K19" s="8"/>
      <c r="L19" s="8"/>
      <c r="M19" s="8" t="s">
        <v>89</v>
      </c>
      <c r="N19" s="42">
        <f>L18/M18</f>
        <v>0.96993589697045979</v>
      </c>
      <c r="O19" s="21"/>
      <c r="P19" s="25" t="s">
        <v>90</v>
      </c>
      <c r="Q19" s="29">
        <f>STDEV(N2:N17)</f>
        <v>0.18512976014761445</v>
      </c>
      <c r="R19" s="34"/>
      <c r="S19" s="4"/>
      <c r="T19" s="4"/>
      <c r="U19" s="8"/>
      <c r="V19" s="4"/>
      <c r="W19" s="15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</sheetData>
  <conditionalFormatting sqref="A2:AM17">
    <cfRule type="expression" dxfId="13" priority="5" stopIfTrue="1">
      <formula>MOD(ROW(),4)&gt;1</formula>
    </cfRule>
    <cfRule type="expression" dxfId="12" priority="6" stopIfTrue="1">
      <formula>MOD(ROW(),4)&lt;2</formula>
    </cfRule>
  </conditionalFormatting>
  <pageMargins left="0.34375" right="0.38541666666666669" top="0.96875" bottom="0.75" header="0.3" footer="0.3"/>
  <pageSetup orientation="landscape" horizontalDpi="0" verticalDpi="0" r:id="rId1"/>
  <headerFooter>
    <oddHeader xml:space="preserve">&amp;L&amp;"-,Bold"2025 Tax Year&amp;C&amp;"-,Bold"&amp;16RESIDENTIAL-AGRICULTURAL ECF
ONTONAGON TOWNSHIP&amp;R&amp;"-,Bold"04/01/2022-03/31/2024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4"/>
  <sheetViews>
    <sheetView view="pageLayout" zoomScaleNormal="100" workbookViewId="0">
      <selection activeCell="B3" sqref="B3"/>
    </sheetView>
  </sheetViews>
  <sheetFormatPr defaultRowHeight="15" x14ac:dyDescent="0.25"/>
  <cols>
    <col min="1" max="1" width="12.5703125" customWidth="1"/>
    <col min="2" max="2" width="14.85546875" customWidth="1"/>
    <col min="3" max="3" width="9.140625" style="13" customWidth="1"/>
    <col min="4" max="4" width="17.7109375" style="6" hidden="1" customWidth="1"/>
    <col min="5" max="5" width="4.85546875" customWidth="1"/>
    <col min="6" max="6" width="16.85546875" customWidth="1"/>
    <col min="7" max="7" width="11.42578125" style="6" customWidth="1"/>
    <col min="8" max="8" width="17.7109375" style="6" hidden="1" customWidth="1"/>
    <col min="9" max="9" width="18.7109375" style="10" hidden="1" customWidth="1"/>
    <col min="10" max="10" width="11.85546875" style="6" customWidth="1"/>
    <col min="11" max="11" width="8.85546875" style="6" customWidth="1"/>
    <col min="12" max="12" width="10.7109375" style="6" customWidth="1"/>
    <col min="13" max="13" width="10.5703125" style="6" customWidth="1"/>
    <col min="14" max="14" width="9.140625" style="17" customWidth="1"/>
    <col min="15" max="15" width="0.140625" style="19" customWidth="1"/>
    <col min="16" max="16" width="5.85546875" style="23" hidden="1" customWidth="1"/>
    <col min="17" max="17" width="11.85546875" style="30" hidden="1" customWidth="1"/>
    <col min="18" max="18" width="2" style="32" hidden="1" customWidth="1"/>
    <col min="19" max="19" width="3" hidden="1" customWidth="1"/>
    <col min="20" max="20" width="1.85546875" hidden="1" customWidth="1"/>
    <col min="21" max="21" width="2.140625" style="6" hidden="1" customWidth="1"/>
    <col min="22" max="22" width="3.5703125" hidden="1" customWidth="1"/>
    <col min="23" max="23" width="2.42578125" style="13" hidden="1" customWidth="1"/>
    <col min="24" max="24" width="2.7109375" hidden="1" customWidth="1"/>
    <col min="25" max="25" width="2" hidden="1" customWidth="1"/>
    <col min="26" max="26" width="3.5703125" hidden="1" customWidth="1"/>
    <col min="27" max="27" width="2.140625" hidden="1" customWidth="1"/>
    <col min="28" max="28" width="2.42578125" hidden="1" customWidth="1"/>
    <col min="29" max="29" width="2.7109375" hidden="1" customWidth="1"/>
    <col min="30" max="30" width="2.42578125" hidden="1" customWidth="1"/>
    <col min="31" max="31" width="2.7109375" hidden="1" customWidth="1"/>
    <col min="32" max="32" width="1" hidden="1" customWidth="1"/>
    <col min="33" max="33" width="0.85546875" hidden="1" customWidth="1"/>
    <col min="34" max="34" width="1.42578125" hidden="1" customWidth="1"/>
    <col min="35" max="35" width="1.140625" hidden="1" customWidth="1"/>
    <col min="36" max="36" width="1.5703125" hidden="1" customWidth="1"/>
    <col min="37" max="37" width="2.140625" hidden="1" customWidth="1"/>
    <col min="38" max="38" width="4.5703125" hidden="1" customWidth="1"/>
    <col min="39" max="39" width="8.85546875" hidden="1" customWidth="1"/>
  </cols>
  <sheetData>
    <row r="1" spans="1:64" ht="15.75" thickBot="1" x14ac:dyDescent="0.3">
      <c r="A1" s="1" t="s">
        <v>0</v>
      </c>
      <c r="B1" s="1" t="s">
        <v>1</v>
      </c>
      <c r="C1" s="12" t="s">
        <v>2</v>
      </c>
      <c r="D1" s="5" t="s">
        <v>3</v>
      </c>
      <c r="E1" s="1" t="s">
        <v>4</v>
      </c>
      <c r="F1" s="1" t="s">
        <v>5</v>
      </c>
      <c r="G1" s="5" t="s">
        <v>6</v>
      </c>
      <c r="H1" s="5" t="s">
        <v>7</v>
      </c>
      <c r="I1" s="9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16" t="s">
        <v>13</v>
      </c>
      <c r="O1" s="18" t="s">
        <v>14</v>
      </c>
      <c r="P1" s="22" t="s">
        <v>15</v>
      </c>
      <c r="Q1" s="26" t="s">
        <v>16</v>
      </c>
      <c r="R1" s="31" t="s">
        <v>17</v>
      </c>
      <c r="S1" s="1" t="s">
        <v>18</v>
      </c>
      <c r="T1" s="1" t="s">
        <v>19</v>
      </c>
      <c r="U1" s="5" t="s">
        <v>20</v>
      </c>
      <c r="V1" s="1" t="s">
        <v>21</v>
      </c>
      <c r="W1" s="12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91</v>
      </c>
      <c r="B2" t="s">
        <v>92</v>
      </c>
      <c r="C2" s="13">
        <v>44875</v>
      </c>
      <c r="D2" s="6">
        <v>120000</v>
      </c>
      <c r="E2" t="s">
        <v>39</v>
      </c>
      <c r="F2" t="s">
        <v>40</v>
      </c>
      <c r="G2" s="6">
        <v>120000</v>
      </c>
      <c r="H2" s="6">
        <v>28300</v>
      </c>
      <c r="I2" s="10">
        <f t="shared" ref="I2:I32" si="0">H2/G2*100</f>
        <v>23.583333333333336</v>
      </c>
      <c r="J2" s="6">
        <v>87097</v>
      </c>
      <c r="K2" s="6">
        <v>3743</v>
      </c>
      <c r="L2" s="6">
        <f t="shared" ref="L2:L32" si="1">G2-K2</f>
        <v>116257</v>
      </c>
      <c r="M2" s="6">
        <v>97262.546875</v>
      </c>
      <c r="N2" s="37">
        <f t="shared" ref="N2:N32" si="2">L2/M2</f>
        <v>1.1952905176276261</v>
      </c>
      <c r="O2" s="19">
        <v>1316</v>
      </c>
      <c r="P2" s="23">
        <f t="shared" ref="P2:P32" si="3">L2/O2</f>
        <v>88.341185410334347</v>
      </c>
      <c r="Q2" s="27" t="s">
        <v>93</v>
      </c>
      <c r="R2" s="32" t="e">
        <f>ABS(#REF!-N2)*100</f>
        <v>#REF!</v>
      </c>
      <c r="S2" t="s">
        <v>45</v>
      </c>
      <c r="U2" s="6">
        <v>3743</v>
      </c>
      <c r="V2" t="s">
        <v>42</v>
      </c>
      <c r="W2" s="13" t="s">
        <v>43</v>
      </c>
      <c r="Z2">
        <v>401</v>
      </c>
      <c r="AA2">
        <v>54</v>
      </c>
    </row>
    <row r="3" spans="1:64" x14ac:dyDescent="0.25">
      <c r="A3" t="s">
        <v>94</v>
      </c>
      <c r="B3" t="s">
        <v>95</v>
      </c>
      <c r="C3" s="13">
        <v>44862</v>
      </c>
      <c r="D3" s="6">
        <v>95000</v>
      </c>
      <c r="E3" t="s">
        <v>39</v>
      </c>
      <c r="F3" t="s">
        <v>40</v>
      </c>
      <c r="G3" s="6">
        <v>94000</v>
      </c>
      <c r="H3" s="6">
        <v>26950</v>
      </c>
      <c r="I3" s="10">
        <f t="shared" si="0"/>
        <v>28.670212765957448</v>
      </c>
      <c r="J3" s="6">
        <v>83247</v>
      </c>
      <c r="K3" s="6">
        <v>3451</v>
      </c>
      <c r="L3" s="6">
        <f t="shared" si="1"/>
        <v>90549</v>
      </c>
      <c r="M3" s="6">
        <v>93110.8515625</v>
      </c>
      <c r="N3" s="38">
        <f t="shared" si="2"/>
        <v>0.97248600437532917</v>
      </c>
      <c r="O3" s="19">
        <v>960</v>
      </c>
      <c r="P3" s="23">
        <f t="shared" si="3"/>
        <v>94.321875000000006</v>
      </c>
      <c r="Q3" s="27" t="s">
        <v>93</v>
      </c>
      <c r="R3" s="32" t="e">
        <f>ABS(#REF!-N3)*100</f>
        <v>#REF!</v>
      </c>
      <c r="S3" t="s">
        <v>46</v>
      </c>
      <c r="U3" s="6">
        <v>3451</v>
      </c>
      <c r="V3" t="s">
        <v>42</v>
      </c>
      <c r="W3" s="13" t="s">
        <v>43</v>
      </c>
      <c r="Z3">
        <v>401</v>
      </c>
      <c r="AA3">
        <v>64</v>
      </c>
    </row>
    <row r="4" spans="1:64" x14ac:dyDescent="0.25">
      <c r="A4" t="s">
        <v>96</v>
      </c>
      <c r="B4" t="s">
        <v>97</v>
      </c>
      <c r="C4" s="13">
        <v>44749</v>
      </c>
      <c r="D4" s="6">
        <v>40000</v>
      </c>
      <c r="E4" t="s">
        <v>39</v>
      </c>
      <c r="F4" t="s">
        <v>40</v>
      </c>
      <c r="G4" s="6">
        <v>40000</v>
      </c>
      <c r="H4" s="6">
        <v>13950</v>
      </c>
      <c r="I4" s="10">
        <f t="shared" si="0"/>
        <v>34.875</v>
      </c>
      <c r="J4" s="6">
        <v>42853</v>
      </c>
      <c r="K4" s="6">
        <v>3550</v>
      </c>
      <c r="L4" s="6">
        <f t="shared" si="1"/>
        <v>36450</v>
      </c>
      <c r="M4" s="6">
        <v>45861.14453125</v>
      </c>
      <c r="N4" s="38">
        <f t="shared" si="2"/>
        <v>0.79479045655223013</v>
      </c>
      <c r="O4" s="19">
        <v>844</v>
      </c>
      <c r="P4" s="23">
        <f t="shared" si="3"/>
        <v>43.187203791469194</v>
      </c>
      <c r="Q4" s="27" t="s">
        <v>93</v>
      </c>
      <c r="R4" s="32" t="e">
        <f>ABS(#REF!-N4)*100</f>
        <v>#REF!</v>
      </c>
      <c r="S4" t="s">
        <v>45</v>
      </c>
      <c r="U4" s="6">
        <v>2900</v>
      </c>
      <c r="V4" t="s">
        <v>42</v>
      </c>
      <c r="W4" s="13" t="s">
        <v>43</v>
      </c>
      <c r="Z4">
        <v>401</v>
      </c>
      <c r="AA4">
        <v>45</v>
      </c>
    </row>
    <row r="5" spans="1:64" x14ac:dyDescent="0.25">
      <c r="A5" t="s">
        <v>98</v>
      </c>
      <c r="B5" t="s">
        <v>99</v>
      </c>
      <c r="C5" s="13">
        <v>44917</v>
      </c>
      <c r="D5" s="6">
        <v>100000</v>
      </c>
      <c r="E5" t="s">
        <v>39</v>
      </c>
      <c r="F5" t="s">
        <v>40</v>
      </c>
      <c r="G5" s="6">
        <v>100000</v>
      </c>
      <c r="H5" s="6">
        <v>30600</v>
      </c>
      <c r="I5" s="10">
        <f t="shared" si="0"/>
        <v>30.599999999999998</v>
      </c>
      <c r="J5" s="6">
        <v>94451</v>
      </c>
      <c r="K5" s="6">
        <v>1650</v>
      </c>
      <c r="L5" s="6">
        <f t="shared" si="1"/>
        <v>98350</v>
      </c>
      <c r="M5" s="6">
        <v>108285.8828125</v>
      </c>
      <c r="N5" s="38">
        <f t="shared" si="2"/>
        <v>0.90824396907116456</v>
      </c>
      <c r="O5" s="19">
        <v>1360</v>
      </c>
      <c r="P5" s="23">
        <f t="shared" si="3"/>
        <v>72.316176470588232</v>
      </c>
      <c r="Q5" s="27" t="s">
        <v>93</v>
      </c>
      <c r="R5" s="32" t="e">
        <f>ABS(#REF!-N5)*100</f>
        <v>#REF!</v>
      </c>
      <c r="S5" t="s">
        <v>45</v>
      </c>
      <c r="U5" s="6">
        <v>1450</v>
      </c>
      <c r="V5" t="s">
        <v>42</v>
      </c>
      <c r="W5" s="13" t="s">
        <v>43</v>
      </c>
      <c r="Z5">
        <v>401</v>
      </c>
      <c r="AA5">
        <v>49</v>
      </c>
    </row>
    <row r="6" spans="1:64" x14ac:dyDescent="0.25">
      <c r="A6" t="s">
        <v>100</v>
      </c>
      <c r="B6" t="s">
        <v>101</v>
      </c>
      <c r="C6" s="13">
        <v>44775</v>
      </c>
      <c r="D6" s="6">
        <v>1</v>
      </c>
      <c r="E6" t="s">
        <v>39</v>
      </c>
      <c r="F6" t="s">
        <v>40</v>
      </c>
      <c r="G6" s="6">
        <v>100000</v>
      </c>
      <c r="H6" s="6">
        <v>25850</v>
      </c>
      <c r="I6" s="10">
        <f t="shared" si="0"/>
        <v>25.85</v>
      </c>
      <c r="J6" s="6">
        <v>80051</v>
      </c>
      <c r="K6" s="6">
        <v>2175</v>
      </c>
      <c r="L6" s="6">
        <f t="shared" si="1"/>
        <v>97825</v>
      </c>
      <c r="M6" s="6">
        <v>90870.4765625</v>
      </c>
      <c r="N6" s="38">
        <f t="shared" si="2"/>
        <v>1.0765322654901752</v>
      </c>
      <c r="O6" s="19">
        <v>1200</v>
      </c>
      <c r="P6" s="23">
        <f t="shared" si="3"/>
        <v>81.520833333333329</v>
      </c>
      <c r="Q6" s="27" t="s">
        <v>93</v>
      </c>
      <c r="R6" s="32" t="e">
        <f>ABS(#REF!-N6)*100</f>
        <v>#REF!</v>
      </c>
      <c r="S6" t="s">
        <v>45</v>
      </c>
      <c r="U6" s="6">
        <v>2175</v>
      </c>
      <c r="V6" t="s">
        <v>42</v>
      </c>
      <c r="W6" s="13" t="s">
        <v>43</v>
      </c>
      <c r="Z6">
        <v>401</v>
      </c>
      <c r="AA6">
        <v>59</v>
      </c>
    </row>
    <row r="7" spans="1:64" x14ac:dyDescent="0.25">
      <c r="A7" t="s">
        <v>102</v>
      </c>
      <c r="B7" t="s">
        <v>103</v>
      </c>
      <c r="C7" s="13">
        <v>45036</v>
      </c>
      <c r="D7" s="6">
        <v>90000</v>
      </c>
      <c r="E7" t="s">
        <v>39</v>
      </c>
      <c r="F7" t="s">
        <v>40</v>
      </c>
      <c r="G7" s="6">
        <v>88000</v>
      </c>
      <c r="H7" s="6">
        <v>36800</v>
      </c>
      <c r="I7" s="10">
        <f t="shared" si="0"/>
        <v>41.818181818181813</v>
      </c>
      <c r="J7" s="6">
        <v>98190</v>
      </c>
      <c r="K7" s="6">
        <v>7036</v>
      </c>
      <c r="L7" s="6">
        <f t="shared" si="1"/>
        <v>80964</v>
      </c>
      <c r="M7" s="6">
        <v>106364.0625</v>
      </c>
      <c r="N7" s="38">
        <f t="shared" si="2"/>
        <v>0.76119695033273105</v>
      </c>
      <c r="O7" s="19">
        <v>1954</v>
      </c>
      <c r="P7" s="23">
        <f t="shared" si="3"/>
        <v>41.43500511770727</v>
      </c>
      <c r="Q7" s="27" t="s">
        <v>93</v>
      </c>
      <c r="R7" s="32" t="e">
        <f>ABS(#REF!-N7)*100</f>
        <v>#REF!</v>
      </c>
      <c r="S7" t="s">
        <v>45</v>
      </c>
      <c r="U7" s="6">
        <v>7036</v>
      </c>
      <c r="V7" t="s">
        <v>42</v>
      </c>
      <c r="W7" s="13" t="s">
        <v>43</v>
      </c>
      <c r="Z7">
        <v>401</v>
      </c>
      <c r="AA7">
        <v>49</v>
      </c>
    </row>
    <row r="8" spans="1:64" x14ac:dyDescent="0.25">
      <c r="A8" t="s">
        <v>104</v>
      </c>
      <c r="B8" t="s">
        <v>105</v>
      </c>
      <c r="C8" s="13">
        <v>44774</v>
      </c>
      <c r="D8" s="6">
        <v>120000</v>
      </c>
      <c r="E8" t="s">
        <v>39</v>
      </c>
      <c r="F8" t="s">
        <v>40</v>
      </c>
      <c r="G8" s="6">
        <v>120000</v>
      </c>
      <c r="H8" s="6">
        <v>35200</v>
      </c>
      <c r="I8" s="10">
        <f t="shared" si="0"/>
        <v>29.333333333333332</v>
      </c>
      <c r="J8" s="6">
        <v>108326</v>
      </c>
      <c r="K8" s="6">
        <v>4850</v>
      </c>
      <c r="L8" s="6">
        <f t="shared" si="1"/>
        <v>115150</v>
      </c>
      <c r="M8" s="6">
        <v>120742.125</v>
      </c>
      <c r="N8" s="38">
        <f t="shared" si="2"/>
        <v>0.95368538527875002</v>
      </c>
      <c r="O8" s="19">
        <v>1764</v>
      </c>
      <c r="P8" s="23">
        <f t="shared" si="3"/>
        <v>65.277777777777771</v>
      </c>
      <c r="Q8" s="27" t="s">
        <v>93</v>
      </c>
      <c r="R8" s="32" t="e">
        <f>ABS(#REF!-N8)*100</f>
        <v>#REF!</v>
      </c>
      <c r="S8" t="s">
        <v>45</v>
      </c>
      <c r="U8" s="6">
        <v>4350</v>
      </c>
      <c r="V8" t="s">
        <v>42</v>
      </c>
      <c r="W8" s="13" t="s">
        <v>43</v>
      </c>
      <c r="Z8">
        <v>401</v>
      </c>
      <c r="AA8">
        <v>59</v>
      </c>
    </row>
    <row r="9" spans="1:64" x14ac:dyDescent="0.25">
      <c r="A9" t="s">
        <v>106</v>
      </c>
      <c r="B9" t="s">
        <v>107</v>
      </c>
      <c r="C9" s="13">
        <v>45237</v>
      </c>
      <c r="D9" s="6">
        <v>92500</v>
      </c>
      <c r="E9" t="s">
        <v>39</v>
      </c>
      <c r="F9" t="s">
        <v>40</v>
      </c>
      <c r="G9" s="6">
        <v>92500</v>
      </c>
      <c r="H9" s="6">
        <v>34600</v>
      </c>
      <c r="I9" s="10">
        <f t="shared" si="0"/>
        <v>37.405405405405403</v>
      </c>
      <c r="J9" s="6">
        <v>93416</v>
      </c>
      <c r="K9" s="6">
        <v>1776</v>
      </c>
      <c r="L9" s="6">
        <f t="shared" si="1"/>
        <v>90724</v>
      </c>
      <c r="M9" s="6">
        <v>106931.15625</v>
      </c>
      <c r="N9" s="38">
        <f t="shared" si="2"/>
        <v>0.84843373233420916</v>
      </c>
      <c r="O9" s="19">
        <v>1384</v>
      </c>
      <c r="P9" s="23">
        <f t="shared" si="3"/>
        <v>65.552023121387279</v>
      </c>
      <c r="Q9" s="27" t="s">
        <v>93</v>
      </c>
      <c r="R9" s="32" t="e">
        <f>ABS(#REF!-N9)*100</f>
        <v>#REF!</v>
      </c>
      <c r="S9" t="s">
        <v>45</v>
      </c>
      <c r="U9" s="6">
        <v>1776</v>
      </c>
      <c r="V9" t="s">
        <v>42</v>
      </c>
      <c r="W9" s="13" t="s">
        <v>43</v>
      </c>
      <c r="Z9">
        <v>401</v>
      </c>
      <c r="AA9">
        <v>59</v>
      </c>
    </row>
    <row r="10" spans="1:64" x14ac:dyDescent="0.25">
      <c r="A10" t="s">
        <v>108</v>
      </c>
      <c r="B10" t="s">
        <v>109</v>
      </c>
      <c r="C10" s="13">
        <v>44832</v>
      </c>
      <c r="D10" s="6">
        <v>125000</v>
      </c>
      <c r="E10" t="s">
        <v>39</v>
      </c>
      <c r="F10" t="s">
        <v>40</v>
      </c>
      <c r="G10" s="6">
        <v>125000</v>
      </c>
      <c r="H10" s="6">
        <v>37350</v>
      </c>
      <c r="I10" s="10">
        <f t="shared" si="0"/>
        <v>29.880000000000003</v>
      </c>
      <c r="J10" s="6">
        <v>116047</v>
      </c>
      <c r="K10" s="6">
        <v>1716</v>
      </c>
      <c r="L10" s="6">
        <f t="shared" si="1"/>
        <v>123284</v>
      </c>
      <c r="M10" s="6">
        <v>133408.40625</v>
      </c>
      <c r="N10" s="38">
        <f t="shared" si="2"/>
        <v>0.92410968293086848</v>
      </c>
      <c r="O10" s="19">
        <v>1744</v>
      </c>
      <c r="P10" s="23">
        <f t="shared" si="3"/>
        <v>70.690366972477065</v>
      </c>
      <c r="Q10" s="27" t="s">
        <v>93</v>
      </c>
      <c r="R10" s="32" t="e">
        <f>ABS(#REF!-N10)*100</f>
        <v>#REF!</v>
      </c>
      <c r="S10" t="s">
        <v>45</v>
      </c>
      <c r="U10" s="6">
        <v>1716</v>
      </c>
      <c r="V10" t="s">
        <v>42</v>
      </c>
      <c r="W10" s="13" t="s">
        <v>43</v>
      </c>
      <c r="Z10">
        <v>401</v>
      </c>
      <c r="AA10">
        <v>54</v>
      </c>
    </row>
    <row r="11" spans="1:64" x14ac:dyDescent="0.25">
      <c r="A11" t="s">
        <v>110</v>
      </c>
      <c r="B11" t="s">
        <v>111</v>
      </c>
      <c r="C11" s="13">
        <v>44777</v>
      </c>
      <c r="D11" s="6">
        <v>128000</v>
      </c>
      <c r="E11" t="s">
        <v>39</v>
      </c>
      <c r="F11" t="s">
        <v>40</v>
      </c>
      <c r="G11" s="6">
        <v>128000</v>
      </c>
      <c r="H11" s="6">
        <v>29850</v>
      </c>
      <c r="I11" s="10">
        <f t="shared" si="0"/>
        <v>23.3203125</v>
      </c>
      <c r="J11" s="6">
        <v>91744</v>
      </c>
      <c r="K11" s="6">
        <v>3383</v>
      </c>
      <c r="L11" s="6">
        <f t="shared" si="1"/>
        <v>124617</v>
      </c>
      <c r="M11" s="6">
        <v>103105.015625</v>
      </c>
      <c r="N11" s="38">
        <f t="shared" si="2"/>
        <v>1.2086414927983771</v>
      </c>
      <c r="O11" s="19">
        <v>1092</v>
      </c>
      <c r="P11" s="23">
        <f t="shared" si="3"/>
        <v>114.11813186813187</v>
      </c>
      <c r="Q11" s="27" t="s">
        <v>93</v>
      </c>
      <c r="R11" s="32" t="e">
        <f>ABS(#REF!-N11)*100</f>
        <v>#REF!</v>
      </c>
      <c r="S11" t="s">
        <v>45</v>
      </c>
      <c r="U11" s="6">
        <v>2383</v>
      </c>
      <c r="V11" t="s">
        <v>42</v>
      </c>
      <c r="W11" s="13" t="s">
        <v>43</v>
      </c>
      <c r="Z11">
        <v>401</v>
      </c>
      <c r="AA11">
        <v>59</v>
      </c>
    </row>
    <row r="12" spans="1:64" x14ac:dyDescent="0.25">
      <c r="A12" t="s">
        <v>112</v>
      </c>
      <c r="B12" t="s">
        <v>113</v>
      </c>
      <c r="C12" s="13">
        <v>45275</v>
      </c>
      <c r="D12" s="6">
        <v>82000</v>
      </c>
      <c r="E12" t="s">
        <v>39</v>
      </c>
      <c r="F12" t="s">
        <v>40</v>
      </c>
      <c r="G12" s="6">
        <v>82000</v>
      </c>
      <c r="H12" s="6">
        <v>24750</v>
      </c>
      <c r="I12" s="10">
        <f t="shared" si="0"/>
        <v>30.182926829268293</v>
      </c>
      <c r="J12" s="6">
        <v>66477</v>
      </c>
      <c r="K12" s="6">
        <v>2103</v>
      </c>
      <c r="L12" s="6">
        <f t="shared" si="1"/>
        <v>79897</v>
      </c>
      <c r="M12" s="6">
        <v>75115.515625</v>
      </c>
      <c r="N12" s="38">
        <f t="shared" si="2"/>
        <v>1.0636550829108418</v>
      </c>
      <c r="O12" s="19">
        <v>980</v>
      </c>
      <c r="P12" s="23">
        <f t="shared" si="3"/>
        <v>81.527551020408168</v>
      </c>
      <c r="Q12" s="27" t="s">
        <v>93</v>
      </c>
      <c r="R12" s="32" t="e">
        <f>ABS(#REF!-N12)*100</f>
        <v>#REF!</v>
      </c>
      <c r="S12" t="s">
        <v>45</v>
      </c>
      <c r="U12" s="6">
        <v>2103</v>
      </c>
      <c r="V12" t="s">
        <v>42</v>
      </c>
      <c r="W12" s="13" t="s">
        <v>43</v>
      </c>
      <c r="X12" t="s">
        <v>114</v>
      </c>
      <c r="Z12">
        <v>401</v>
      </c>
      <c r="AA12">
        <v>49</v>
      </c>
    </row>
    <row r="13" spans="1:64" s="43" customFormat="1" x14ac:dyDescent="0.25">
      <c r="A13" s="43" t="s">
        <v>115</v>
      </c>
      <c r="B13" s="43" t="s">
        <v>116</v>
      </c>
      <c r="C13" s="44">
        <v>44713</v>
      </c>
      <c r="D13" s="45">
        <v>125000</v>
      </c>
      <c r="E13" s="43" t="s">
        <v>39</v>
      </c>
      <c r="F13" s="43" t="s">
        <v>40</v>
      </c>
      <c r="G13" s="45">
        <v>124700</v>
      </c>
      <c r="H13" s="45">
        <v>29950</v>
      </c>
      <c r="I13" s="46">
        <f t="shared" si="0"/>
        <v>24.017642341619887</v>
      </c>
      <c r="J13" s="45">
        <v>89218</v>
      </c>
      <c r="K13" s="45">
        <v>14055</v>
      </c>
      <c r="L13" s="45">
        <f t="shared" si="1"/>
        <v>110645</v>
      </c>
      <c r="M13" s="45">
        <v>87704.78125</v>
      </c>
      <c r="N13" s="47">
        <f t="shared" si="2"/>
        <v>1.2615617805899264</v>
      </c>
      <c r="O13" s="48">
        <v>1152</v>
      </c>
      <c r="P13" s="49">
        <f t="shared" si="3"/>
        <v>96.046006944444443</v>
      </c>
      <c r="Q13" s="50" t="s">
        <v>93</v>
      </c>
      <c r="R13" s="51" t="e">
        <f>ABS(#REF!-N13)*100</f>
        <v>#REF!</v>
      </c>
      <c r="S13" s="43" t="s">
        <v>46</v>
      </c>
      <c r="U13" s="45">
        <v>13955</v>
      </c>
      <c r="V13" s="43" t="s">
        <v>42</v>
      </c>
      <c r="W13" s="44" t="s">
        <v>43</v>
      </c>
      <c r="X13" s="43" t="s">
        <v>117</v>
      </c>
      <c r="Z13" s="43">
        <v>401</v>
      </c>
      <c r="AA13" s="43">
        <v>54</v>
      </c>
    </row>
    <row r="14" spans="1:64" x14ac:dyDescent="0.25">
      <c r="A14" t="s">
        <v>118</v>
      </c>
      <c r="B14" t="s">
        <v>119</v>
      </c>
      <c r="C14" s="13">
        <v>45092</v>
      </c>
      <c r="D14" s="6">
        <v>130000</v>
      </c>
      <c r="E14" t="s">
        <v>39</v>
      </c>
      <c r="F14" t="s">
        <v>40</v>
      </c>
      <c r="G14" s="6">
        <v>130000</v>
      </c>
      <c r="H14" s="6">
        <v>49900</v>
      </c>
      <c r="I14" s="10">
        <f t="shared" si="0"/>
        <v>38.384615384615387</v>
      </c>
      <c r="J14" s="6">
        <v>134569</v>
      </c>
      <c r="K14" s="6">
        <v>4998</v>
      </c>
      <c r="L14" s="6">
        <f t="shared" si="1"/>
        <v>125002</v>
      </c>
      <c r="M14" s="6">
        <v>151191.36328125</v>
      </c>
      <c r="N14" s="38">
        <f t="shared" si="2"/>
        <v>0.82678003086372143</v>
      </c>
      <c r="O14" s="19">
        <v>1428</v>
      </c>
      <c r="P14" s="23">
        <f t="shared" si="3"/>
        <v>87.536414565826334</v>
      </c>
      <c r="Q14" s="27" t="s">
        <v>93</v>
      </c>
      <c r="R14" s="32" t="e">
        <f>ABS(#REF!-N14)*100</f>
        <v>#REF!</v>
      </c>
      <c r="S14" t="s">
        <v>46</v>
      </c>
      <c r="U14" s="6">
        <v>4998</v>
      </c>
      <c r="V14" t="s">
        <v>42</v>
      </c>
      <c r="W14" s="13" t="s">
        <v>43</v>
      </c>
      <c r="X14" t="s">
        <v>120</v>
      </c>
      <c r="Z14">
        <v>401</v>
      </c>
      <c r="AA14">
        <v>69</v>
      </c>
    </row>
    <row r="15" spans="1:64" x14ac:dyDescent="0.25">
      <c r="A15" t="s">
        <v>121</v>
      </c>
      <c r="B15" t="s">
        <v>122</v>
      </c>
      <c r="C15" s="13">
        <v>45041</v>
      </c>
      <c r="D15" s="6">
        <v>1</v>
      </c>
      <c r="E15" t="s">
        <v>39</v>
      </c>
      <c r="F15" t="s">
        <v>40</v>
      </c>
      <c r="G15" s="6">
        <v>220000</v>
      </c>
      <c r="H15" s="6">
        <v>70350</v>
      </c>
      <c r="I15" s="10">
        <f t="shared" si="0"/>
        <v>31.977272727272727</v>
      </c>
      <c r="J15" s="6">
        <v>187916</v>
      </c>
      <c r="K15" s="6">
        <v>11427</v>
      </c>
      <c r="L15" s="6">
        <f t="shared" si="1"/>
        <v>208573</v>
      </c>
      <c r="M15" s="6">
        <v>205938.15625</v>
      </c>
      <c r="N15" s="38">
        <f t="shared" si="2"/>
        <v>1.0127943446614207</v>
      </c>
      <c r="O15" s="19">
        <v>1736</v>
      </c>
      <c r="P15" s="23">
        <f t="shared" si="3"/>
        <v>120.14573732718894</v>
      </c>
      <c r="Q15" s="27" t="s">
        <v>93</v>
      </c>
      <c r="R15" s="32" t="e">
        <f>ABS(#REF!-N15)*100</f>
        <v>#REF!</v>
      </c>
      <c r="S15" t="s">
        <v>46</v>
      </c>
      <c r="U15" s="6">
        <v>10427</v>
      </c>
      <c r="V15" t="s">
        <v>42</v>
      </c>
      <c r="W15" s="13" t="s">
        <v>43</v>
      </c>
      <c r="Z15">
        <v>401</v>
      </c>
      <c r="AA15">
        <v>64</v>
      </c>
    </row>
    <row r="16" spans="1:64" x14ac:dyDescent="0.25">
      <c r="A16" t="s">
        <v>123</v>
      </c>
      <c r="B16" t="s">
        <v>124</v>
      </c>
      <c r="C16" s="13">
        <v>45161</v>
      </c>
      <c r="D16" s="6">
        <v>20000</v>
      </c>
      <c r="E16" t="s">
        <v>125</v>
      </c>
      <c r="F16" t="s">
        <v>40</v>
      </c>
      <c r="G16" s="6">
        <v>20000</v>
      </c>
      <c r="H16" s="6">
        <v>8050</v>
      </c>
      <c r="I16" s="10">
        <f t="shared" si="0"/>
        <v>40.25</v>
      </c>
      <c r="J16" s="6">
        <v>21844</v>
      </c>
      <c r="K16" s="6">
        <v>1621</v>
      </c>
      <c r="L16" s="6">
        <f t="shared" si="1"/>
        <v>18379</v>
      </c>
      <c r="M16" s="6">
        <v>23597.43359375</v>
      </c>
      <c r="N16" s="38">
        <f t="shared" si="2"/>
        <v>0.77885588392408267</v>
      </c>
      <c r="O16" s="19">
        <v>484</v>
      </c>
      <c r="P16" s="23">
        <f t="shared" si="3"/>
        <v>37.973140495867767</v>
      </c>
      <c r="Q16" s="27" t="s">
        <v>93</v>
      </c>
      <c r="R16" s="32" t="e">
        <f>ABS(#REF!-N16)*100</f>
        <v>#REF!</v>
      </c>
      <c r="S16" t="s">
        <v>46</v>
      </c>
      <c r="U16" s="6">
        <v>1621</v>
      </c>
      <c r="V16" t="s">
        <v>42</v>
      </c>
      <c r="W16" s="13" t="s">
        <v>43</v>
      </c>
      <c r="Z16">
        <v>401</v>
      </c>
      <c r="AA16">
        <v>34</v>
      </c>
    </row>
    <row r="17" spans="1:27" x14ac:dyDescent="0.25">
      <c r="A17" t="s">
        <v>126</v>
      </c>
      <c r="B17" t="s">
        <v>127</v>
      </c>
      <c r="C17" s="13">
        <v>45062</v>
      </c>
      <c r="D17" s="6">
        <v>73000</v>
      </c>
      <c r="E17" t="s">
        <v>39</v>
      </c>
      <c r="F17" t="s">
        <v>40</v>
      </c>
      <c r="G17" s="6">
        <v>73000</v>
      </c>
      <c r="H17" s="6">
        <v>29550</v>
      </c>
      <c r="I17" s="10">
        <f t="shared" si="0"/>
        <v>40.479452054794521</v>
      </c>
      <c r="J17" s="6">
        <v>79575</v>
      </c>
      <c r="K17" s="6">
        <v>1821</v>
      </c>
      <c r="L17" s="6">
        <f t="shared" si="1"/>
        <v>71179</v>
      </c>
      <c r="M17" s="6">
        <v>90728.125</v>
      </c>
      <c r="N17" s="38">
        <f t="shared" si="2"/>
        <v>0.78453070643750211</v>
      </c>
      <c r="O17" s="19">
        <v>1248</v>
      </c>
      <c r="P17" s="23">
        <f t="shared" si="3"/>
        <v>57.034455128205131</v>
      </c>
      <c r="Q17" s="27" t="s">
        <v>93</v>
      </c>
      <c r="R17" s="32" t="e">
        <f>ABS(#REF!-N17)*100</f>
        <v>#REF!</v>
      </c>
      <c r="S17" t="s">
        <v>45</v>
      </c>
      <c r="U17" s="6">
        <v>1621</v>
      </c>
      <c r="V17" t="s">
        <v>42</v>
      </c>
      <c r="W17" s="13" t="s">
        <v>43</v>
      </c>
      <c r="Z17">
        <v>401</v>
      </c>
      <c r="AA17">
        <v>54</v>
      </c>
    </row>
    <row r="18" spans="1:27" x14ac:dyDescent="0.25">
      <c r="A18" t="s">
        <v>128</v>
      </c>
      <c r="B18" t="s">
        <v>129</v>
      </c>
      <c r="C18" s="13">
        <v>45098</v>
      </c>
      <c r="D18" s="6">
        <v>105000</v>
      </c>
      <c r="E18" t="s">
        <v>39</v>
      </c>
      <c r="F18" t="s">
        <v>40</v>
      </c>
      <c r="G18" s="6">
        <v>105000</v>
      </c>
      <c r="H18" s="6">
        <v>35650</v>
      </c>
      <c r="I18" s="10">
        <f t="shared" si="0"/>
        <v>33.952380952380949</v>
      </c>
      <c r="J18" s="6">
        <v>96142</v>
      </c>
      <c r="K18" s="6">
        <v>3177</v>
      </c>
      <c r="L18" s="6">
        <f t="shared" si="1"/>
        <v>101823</v>
      </c>
      <c r="M18" s="6">
        <v>108477.25</v>
      </c>
      <c r="N18" s="38">
        <f t="shared" si="2"/>
        <v>0.93865764480570812</v>
      </c>
      <c r="O18" s="19">
        <v>1158</v>
      </c>
      <c r="P18" s="23">
        <f t="shared" si="3"/>
        <v>87.930051813471508</v>
      </c>
      <c r="Q18" s="27" t="s">
        <v>93</v>
      </c>
      <c r="R18" s="32" t="e">
        <f>ABS(#REF!-N18)*100</f>
        <v>#REF!</v>
      </c>
      <c r="S18" t="s">
        <v>45</v>
      </c>
      <c r="U18" s="6">
        <v>3177</v>
      </c>
      <c r="V18" t="s">
        <v>42</v>
      </c>
      <c r="W18" s="13" t="s">
        <v>43</v>
      </c>
      <c r="Z18">
        <v>401</v>
      </c>
      <c r="AA18">
        <v>64</v>
      </c>
    </row>
    <row r="19" spans="1:27" x14ac:dyDescent="0.25">
      <c r="A19" t="s">
        <v>130</v>
      </c>
      <c r="B19" t="s">
        <v>131</v>
      </c>
      <c r="C19" s="13">
        <v>45065</v>
      </c>
      <c r="D19" s="6">
        <v>92000</v>
      </c>
      <c r="E19" t="s">
        <v>39</v>
      </c>
      <c r="F19" t="s">
        <v>40</v>
      </c>
      <c r="G19" s="6">
        <v>89000</v>
      </c>
      <c r="H19" s="6">
        <v>36150</v>
      </c>
      <c r="I19" s="10">
        <f t="shared" si="0"/>
        <v>40.617977528089888</v>
      </c>
      <c r="J19" s="6">
        <v>97512</v>
      </c>
      <c r="K19" s="6">
        <v>2541</v>
      </c>
      <c r="L19" s="6">
        <f t="shared" si="1"/>
        <v>86459</v>
      </c>
      <c r="M19" s="6">
        <v>110817.96875</v>
      </c>
      <c r="N19" s="38">
        <f t="shared" si="2"/>
        <v>0.78018935895718622</v>
      </c>
      <c r="O19" s="19">
        <v>1231</v>
      </c>
      <c r="P19" s="23">
        <f t="shared" si="3"/>
        <v>70.234768480909835</v>
      </c>
      <c r="Q19" s="27" t="s">
        <v>93</v>
      </c>
      <c r="R19" s="32" t="e">
        <f>ABS(#REF!-N19)*100</f>
        <v>#REF!</v>
      </c>
      <c r="S19" t="s">
        <v>45</v>
      </c>
      <c r="U19" s="6">
        <v>2541</v>
      </c>
      <c r="V19" t="s">
        <v>42</v>
      </c>
      <c r="W19" s="13" t="s">
        <v>43</v>
      </c>
      <c r="Z19">
        <v>401</v>
      </c>
      <c r="AA19">
        <v>59</v>
      </c>
    </row>
    <row r="20" spans="1:27" x14ac:dyDescent="0.25">
      <c r="A20" t="s">
        <v>132</v>
      </c>
      <c r="B20" t="s">
        <v>133</v>
      </c>
      <c r="C20" s="13">
        <v>44954</v>
      </c>
      <c r="D20" s="6">
        <v>135000</v>
      </c>
      <c r="E20" t="s">
        <v>39</v>
      </c>
      <c r="F20" t="s">
        <v>40</v>
      </c>
      <c r="G20" s="6">
        <v>135000</v>
      </c>
      <c r="H20" s="6">
        <v>37850</v>
      </c>
      <c r="I20" s="10">
        <f t="shared" si="0"/>
        <v>28.037037037037038</v>
      </c>
      <c r="J20" s="6">
        <v>116598</v>
      </c>
      <c r="K20" s="6">
        <v>9761</v>
      </c>
      <c r="L20" s="6">
        <f t="shared" si="1"/>
        <v>125239</v>
      </c>
      <c r="M20" s="6">
        <v>124663.9453125</v>
      </c>
      <c r="N20" s="38">
        <f t="shared" si="2"/>
        <v>1.0046128388288891</v>
      </c>
      <c r="O20" s="19">
        <v>1292</v>
      </c>
      <c r="P20" s="23">
        <f t="shared" si="3"/>
        <v>96.934210526315795</v>
      </c>
      <c r="Q20" s="27" t="s">
        <v>93</v>
      </c>
      <c r="R20" s="32" t="e">
        <f>ABS(#REF!-N20)*100</f>
        <v>#REF!</v>
      </c>
      <c r="S20" t="s">
        <v>46</v>
      </c>
      <c r="U20" s="6">
        <v>9211</v>
      </c>
      <c r="V20" t="s">
        <v>42</v>
      </c>
      <c r="W20" s="13" t="s">
        <v>43</v>
      </c>
      <c r="Z20">
        <v>401</v>
      </c>
      <c r="AA20">
        <v>64</v>
      </c>
    </row>
    <row r="21" spans="1:27" x14ac:dyDescent="0.25">
      <c r="A21" t="s">
        <v>134</v>
      </c>
      <c r="B21" t="s">
        <v>135</v>
      </c>
      <c r="C21" s="13">
        <v>45090</v>
      </c>
      <c r="D21" s="6">
        <v>100000</v>
      </c>
      <c r="E21" t="s">
        <v>39</v>
      </c>
      <c r="F21" t="s">
        <v>40</v>
      </c>
      <c r="G21" s="6">
        <v>99700</v>
      </c>
      <c r="H21" s="6">
        <v>26500</v>
      </c>
      <c r="I21" s="10">
        <f t="shared" si="0"/>
        <v>26.579739217652961</v>
      </c>
      <c r="J21" s="6">
        <v>71038</v>
      </c>
      <c r="K21" s="6">
        <v>8806</v>
      </c>
      <c r="L21" s="6">
        <f t="shared" si="1"/>
        <v>90894</v>
      </c>
      <c r="M21" s="6">
        <v>72616.1015625</v>
      </c>
      <c r="N21" s="38">
        <f t="shared" si="2"/>
        <v>1.2517058619811527</v>
      </c>
      <c r="O21" s="19">
        <v>1000</v>
      </c>
      <c r="P21" s="23">
        <f t="shared" si="3"/>
        <v>90.894000000000005</v>
      </c>
      <c r="Q21" s="27" t="s">
        <v>93</v>
      </c>
      <c r="R21" s="32" t="e">
        <f>ABS(#REF!-N21)*100</f>
        <v>#REF!</v>
      </c>
      <c r="S21" t="s">
        <v>45</v>
      </c>
      <c r="U21" s="6">
        <v>8506</v>
      </c>
      <c r="V21" t="s">
        <v>42</v>
      </c>
      <c r="W21" s="13" t="s">
        <v>43</v>
      </c>
      <c r="X21" t="s">
        <v>136</v>
      </c>
      <c r="Z21">
        <v>401</v>
      </c>
      <c r="AA21">
        <v>59</v>
      </c>
    </row>
    <row r="22" spans="1:27" x14ac:dyDescent="0.25">
      <c r="A22" t="s">
        <v>137</v>
      </c>
      <c r="B22" t="s">
        <v>138</v>
      </c>
      <c r="C22" s="13">
        <v>44788</v>
      </c>
      <c r="D22" s="6">
        <v>160000</v>
      </c>
      <c r="E22" t="s">
        <v>39</v>
      </c>
      <c r="F22" t="s">
        <v>40</v>
      </c>
      <c r="G22" s="6">
        <v>160000</v>
      </c>
      <c r="H22" s="6">
        <v>40650</v>
      </c>
      <c r="I22" s="10">
        <f t="shared" si="0"/>
        <v>25.406250000000004</v>
      </c>
      <c r="J22" s="6">
        <v>125696</v>
      </c>
      <c r="K22" s="6">
        <v>7179</v>
      </c>
      <c r="L22" s="6">
        <f t="shared" si="1"/>
        <v>152821</v>
      </c>
      <c r="M22" s="6">
        <v>138292.875</v>
      </c>
      <c r="N22" s="38">
        <f t="shared" si="2"/>
        <v>1.1050533152919122</v>
      </c>
      <c r="O22" s="19">
        <v>1248</v>
      </c>
      <c r="P22" s="23">
        <f t="shared" si="3"/>
        <v>122.45272435897436</v>
      </c>
      <c r="Q22" s="27" t="s">
        <v>93</v>
      </c>
      <c r="R22" s="32" t="e">
        <f>ABS(#REF!-N22)*100</f>
        <v>#REF!</v>
      </c>
      <c r="S22" t="s">
        <v>46</v>
      </c>
      <c r="U22" s="6">
        <v>7129</v>
      </c>
      <c r="V22" t="s">
        <v>42</v>
      </c>
      <c r="W22" s="13" t="s">
        <v>43</v>
      </c>
      <c r="Z22">
        <v>401</v>
      </c>
      <c r="AA22">
        <v>64</v>
      </c>
    </row>
    <row r="23" spans="1:27" x14ac:dyDescent="0.25">
      <c r="A23" t="s">
        <v>139</v>
      </c>
      <c r="B23" t="s">
        <v>140</v>
      </c>
      <c r="C23" s="13">
        <v>45219</v>
      </c>
      <c r="D23" s="6">
        <v>92500</v>
      </c>
      <c r="E23" t="s">
        <v>39</v>
      </c>
      <c r="F23" t="s">
        <v>40</v>
      </c>
      <c r="G23" s="6">
        <v>92500</v>
      </c>
      <c r="H23" s="6">
        <v>24700</v>
      </c>
      <c r="I23" s="10">
        <f t="shared" si="0"/>
        <v>26.702702702702702</v>
      </c>
      <c r="J23" s="6">
        <v>65313</v>
      </c>
      <c r="K23" s="6">
        <v>10053</v>
      </c>
      <c r="L23" s="6">
        <f t="shared" si="1"/>
        <v>82447</v>
      </c>
      <c r="M23" s="6">
        <v>64480.74609375</v>
      </c>
      <c r="N23" s="38">
        <f t="shared" si="2"/>
        <v>1.2786297460040004</v>
      </c>
      <c r="O23" s="19">
        <v>808</v>
      </c>
      <c r="P23" s="23">
        <f t="shared" si="3"/>
        <v>102.03836633663366</v>
      </c>
      <c r="Q23" s="27" t="s">
        <v>93</v>
      </c>
      <c r="R23" s="32" t="e">
        <f>ABS(#REF!-N23)*100</f>
        <v>#REF!</v>
      </c>
      <c r="S23" t="s">
        <v>46</v>
      </c>
      <c r="U23" s="6">
        <v>4753</v>
      </c>
      <c r="V23" t="s">
        <v>42</v>
      </c>
      <c r="W23" s="13" t="s">
        <v>43</v>
      </c>
      <c r="Z23">
        <v>401</v>
      </c>
      <c r="AA23">
        <v>45</v>
      </c>
    </row>
    <row r="24" spans="1:27" x14ac:dyDescent="0.25">
      <c r="A24" t="s">
        <v>141</v>
      </c>
      <c r="B24" t="s">
        <v>142</v>
      </c>
      <c r="C24" s="13">
        <v>45321</v>
      </c>
      <c r="D24" s="6">
        <v>100000</v>
      </c>
      <c r="E24" t="s">
        <v>39</v>
      </c>
      <c r="F24" t="s">
        <v>40</v>
      </c>
      <c r="G24" s="6">
        <v>100000</v>
      </c>
      <c r="H24" s="6">
        <v>30800</v>
      </c>
      <c r="I24" s="10">
        <f t="shared" si="0"/>
        <v>30.8</v>
      </c>
      <c r="J24" s="6">
        <v>82993</v>
      </c>
      <c r="K24" s="6">
        <v>3040</v>
      </c>
      <c r="L24" s="6">
        <f t="shared" si="1"/>
        <v>96960</v>
      </c>
      <c r="M24" s="6">
        <v>93294.046875</v>
      </c>
      <c r="N24" s="38">
        <f t="shared" si="2"/>
        <v>1.0392946093324886</v>
      </c>
      <c r="O24" s="19">
        <v>1040</v>
      </c>
      <c r="P24" s="23">
        <f t="shared" si="3"/>
        <v>93.230769230769226</v>
      </c>
      <c r="Q24" s="27" t="s">
        <v>93</v>
      </c>
      <c r="R24" s="32" t="e">
        <f>ABS(#REF!-N24)*100</f>
        <v>#REF!</v>
      </c>
      <c r="S24" t="s">
        <v>46</v>
      </c>
      <c r="U24" s="6">
        <v>2540</v>
      </c>
      <c r="V24" t="s">
        <v>42</v>
      </c>
      <c r="W24" s="13" t="s">
        <v>43</v>
      </c>
      <c r="X24" t="s">
        <v>143</v>
      </c>
      <c r="Z24">
        <v>401</v>
      </c>
      <c r="AA24">
        <v>59</v>
      </c>
    </row>
    <row r="25" spans="1:27" x14ac:dyDescent="0.25">
      <c r="A25" t="s">
        <v>144</v>
      </c>
      <c r="B25" t="s">
        <v>145</v>
      </c>
      <c r="C25" s="13">
        <v>44783</v>
      </c>
      <c r="D25" s="6">
        <v>95000</v>
      </c>
      <c r="E25" t="s">
        <v>39</v>
      </c>
      <c r="F25" t="s">
        <v>40</v>
      </c>
      <c r="G25" s="6">
        <v>90000</v>
      </c>
      <c r="H25" s="6">
        <v>31350</v>
      </c>
      <c r="I25" s="10">
        <f t="shared" si="0"/>
        <v>34.833333333333336</v>
      </c>
      <c r="J25" s="6">
        <v>97281</v>
      </c>
      <c r="K25" s="6">
        <v>1450</v>
      </c>
      <c r="L25" s="6">
        <f t="shared" si="1"/>
        <v>88550</v>
      </c>
      <c r="M25" s="6">
        <v>111821.46875</v>
      </c>
      <c r="N25" s="38">
        <f t="shared" si="2"/>
        <v>0.79188729132123836</v>
      </c>
      <c r="O25" s="19">
        <v>1242</v>
      </c>
      <c r="P25" s="23">
        <f t="shared" si="3"/>
        <v>71.296296296296291</v>
      </c>
      <c r="Q25" s="27" t="s">
        <v>93</v>
      </c>
      <c r="R25" s="32" t="e">
        <f>ABS(#REF!-N25)*100</f>
        <v>#REF!</v>
      </c>
      <c r="S25" t="s">
        <v>45</v>
      </c>
      <c r="U25" s="6">
        <v>1450</v>
      </c>
      <c r="V25" t="s">
        <v>42</v>
      </c>
      <c r="W25" s="13" t="s">
        <v>43</v>
      </c>
      <c r="Z25">
        <v>401</v>
      </c>
      <c r="AA25">
        <v>59</v>
      </c>
    </row>
    <row r="26" spans="1:27" x14ac:dyDescent="0.25">
      <c r="A26" t="s">
        <v>146</v>
      </c>
      <c r="B26" t="s">
        <v>147</v>
      </c>
      <c r="C26" s="13">
        <v>45342</v>
      </c>
      <c r="D26" s="6">
        <v>156000</v>
      </c>
      <c r="E26" t="s">
        <v>39</v>
      </c>
      <c r="F26" t="s">
        <v>40</v>
      </c>
      <c r="G26" s="6">
        <v>156000</v>
      </c>
      <c r="H26" s="6">
        <v>40450</v>
      </c>
      <c r="I26" s="10">
        <f t="shared" si="0"/>
        <v>25.929487179487182</v>
      </c>
      <c r="J26" s="6">
        <v>109361</v>
      </c>
      <c r="K26" s="6">
        <v>1450</v>
      </c>
      <c r="L26" s="6">
        <f t="shared" si="1"/>
        <v>154550</v>
      </c>
      <c r="M26" s="6">
        <v>125917.15625</v>
      </c>
      <c r="N26" s="38">
        <f t="shared" si="2"/>
        <v>1.227394301163786</v>
      </c>
      <c r="O26" s="19">
        <v>1136</v>
      </c>
      <c r="P26" s="23">
        <f t="shared" si="3"/>
        <v>136.04753521126761</v>
      </c>
      <c r="Q26" s="27" t="s">
        <v>93</v>
      </c>
      <c r="R26" s="32" t="e">
        <f>ABS(#REF!-N26)*100</f>
        <v>#REF!</v>
      </c>
      <c r="S26" t="s">
        <v>46</v>
      </c>
      <c r="U26" s="6">
        <v>1450</v>
      </c>
      <c r="V26" t="s">
        <v>42</v>
      </c>
      <c r="W26" s="13" t="s">
        <v>43</v>
      </c>
      <c r="Z26">
        <v>401</v>
      </c>
      <c r="AA26">
        <v>64</v>
      </c>
    </row>
    <row r="27" spans="1:27" x14ac:dyDescent="0.25">
      <c r="A27" t="s">
        <v>148</v>
      </c>
      <c r="B27" t="s">
        <v>149</v>
      </c>
      <c r="C27" s="13">
        <v>44903</v>
      </c>
      <c r="D27" s="6">
        <v>95000</v>
      </c>
      <c r="E27" t="s">
        <v>39</v>
      </c>
      <c r="F27" t="s">
        <v>40</v>
      </c>
      <c r="G27" s="6">
        <v>95000</v>
      </c>
      <c r="H27" s="6">
        <v>31850</v>
      </c>
      <c r="I27" s="10">
        <f t="shared" si="0"/>
        <v>33.526315789473685</v>
      </c>
      <c r="J27" s="6">
        <v>98753</v>
      </c>
      <c r="K27" s="6">
        <v>1450</v>
      </c>
      <c r="L27" s="6">
        <f t="shared" si="1"/>
        <v>93550</v>
      </c>
      <c r="M27" s="6">
        <v>113539.09375</v>
      </c>
      <c r="N27" s="38">
        <f t="shared" si="2"/>
        <v>0.82394527655810179</v>
      </c>
      <c r="O27" s="19">
        <v>1105</v>
      </c>
      <c r="P27" s="23">
        <f t="shared" si="3"/>
        <v>84.660633484162901</v>
      </c>
      <c r="Q27" s="27" t="s">
        <v>93</v>
      </c>
      <c r="R27" s="32" t="e">
        <f>ABS(#REF!-N27)*100</f>
        <v>#REF!</v>
      </c>
      <c r="S27" t="s">
        <v>45</v>
      </c>
      <c r="U27" s="6">
        <v>1450</v>
      </c>
      <c r="V27" t="s">
        <v>42</v>
      </c>
      <c r="W27" s="13" t="s">
        <v>43</v>
      </c>
      <c r="Z27">
        <v>401</v>
      </c>
      <c r="AA27">
        <v>59</v>
      </c>
    </row>
    <row r="28" spans="1:27" x14ac:dyDescent="0.25">
      <c r="A28" t="s">
        <v>150</v>
      </c>
      <c r="B28" t="s">
        <v>151</v>
      </c>
      <c r="C28" s="13">
        <v>45331</v>
      </c>
      <c r="D28" s="6">
        <v>55000</v>
      </c>
      <c r="E28" t="s">
        <v>39</v>
      </c>
      <c r="F28" t="s">
        <v>40</v>
      </c>
      <c r="G28" s="6">
        <v>55000</v>
      </c>
      <c r="H28" s="6">
        <v>14750</v>
      </c>
      <c r="I28" s="10">
        <f t="shared" si="0"/>
        <v>26.81818181818182</v>
      </c>
      <c r="J28" s="6">
        <v>40393</v>
      </c>
      <c r="K28" s="6">
        <v>1107</v>
      </c>
      <c r="L28" s="6">
        <f t="shared" si="1"/>
        <v>53893</v>
      </c>
      <c r="M28" s="6">
        <v>45841.30859375</v>
      </c>
      <c r="N28" s="38">
        <f t="shared" si="2"/>
        <v>1.1756427042169508</v>
      </c>
      <c r="O28" s="19">
        <v>880</v>
      </c>
      <c r="P28" s="23">
        <f t="shared" si="3"/>
        <v>61.242045454545455</v>
      </c>
      <c r="Q28" s="27" t="s">
        <v>93</v>
      </c>
      <c r="R28" s="32" t="e">
        <f>ABS(#REF!-N28)*100</f>
        <v>#REF!</v>
      </c>
      <c r="S28" t="s">
        <v>46</v>
      </c>
      <c r="U28" s="6">
        <v>1107</v>
      </c>
      <c r="V28" t="s">
        <v>42</v>
      </c>
      <c r="W28" s="13" t="s">
        <v>43</v>
      </c>
      <c r="Z28">
        <v>401</v>
      </c>
      <c r="AA28">
        <v>45</v>
      </c>
    </row>
    <row r="29" spans="1:27" x14ac:dyDescent="0.25">
      <c r="A29" t="s">
        <v>152</v>
      </c>
      <c r="B29" t="s">
        <v>153</v>
      </c>
      <c r="C29" s="13">
        <v>44725</v>
      </c>
      <c r="D29" s="6">
        <v>179900</v>
      </c>
      <c r="E29" t="s">
        <v>39</v>
      </c>
      <c r="F29" t="s">
        <v>40</v>
      </c>
      <c r="G29" s="6">
        <v>179900</v>
      </c>
      <c r="H29" s="6">
        <v>67550</v>
      </c>
      <c r="I29" s="10">
        <f t="shared" si="0"/>
        <v>37.548638132295721</v>
      </c>
      <c r="J29" s="6">
        <v>210026</v>
      </c>
      <c r="K29" s="6">
        <v>4350</v>
      </c>
      <c r="L29" s="6">
        <f t="shared" si="1"/>
        <v>175550</v>
      </c>
      <c r="M29" s="6">
        <v>239995.328125</v>
      </c>
      <c r="N29" s="38">
        <f t="shared" si="2"/>
        <v>0.73147257228509854</v>
      </c>
      <c r="O29" s="19">
        <v>2438</v>
      </c>
      <c r="P29" s="23">
        <f t="shared" si="3"/>
        <v>72.00574241181296</v>
      </c>
      <c r="Q29" s="27" t="s">
        <v>93</v>
      </c>
      <c r="R29" s="32" t="e">
        <f>ABS(#REF!-N29)*100</f>
        <v>#REF!</v>
      </c>
      <c r="S29" t="s">
        <v>45</v>
      </c>
      <c r="U29" s="6">
        <v>4350</v>
      </c>
      <c r="V29" t="s">
        <v>42</v>
      </c>
      <c r="W29" s="13" t="s">
        <v>43</v>
      </c>
      <c r="Z29">
        <v>401</v>
      </c>
      <c r="AA29">
        <v>64</v>
      </c>
    </row>
    <row r="30" spans="1:27" x14ac:dyDescent="0.25">
      <c r="A30" t="s">
        <v>154</v>
      </c>
      <c r="B30" t="s">
        <v>155</v>
      </c>
      <c r="C30" s="13">
        <v>44663</v>
      </c>
      <c r="D30" s="6">
        <v>130000</v>
      </c>
      <c r="E30" t="s">
        <v>39</v>
      </c>
      <c r="F30" t="s">
        <v>40</v>
      </c>
      <c r="G30" s="6">
        <v>130000</v>
      </c>
      <c r="H30" s="6">
        <v>33350</v>
      </c>
      <c r="I30" s="10">
        <f t="shared" si="0"/>
        <v>25.653846153846153</v>
      </c>
      <c r="J30" s="6">
        <v>103806</v>
      </c>
      <c r="K30" s="6">
        <v>1450</v>
      </c>
      <c r="L30" s="6">
        <f t="shared" si="1"/>
        <v>128550</v>
      </c>
      <c r="M30" s="6">
        <v>119435.2421875</v>
      </c>
      <c r="N30" s="38">
        <f t="shared" si="2"/>
        <v>1.0763154797994285</v>
      </c>
      <c r="O30" s="19">
        <v>1300</v>
      </c>
      <c r="P30" s="23">
        <f t="shared" si="3"/>
        <v>98.884615384615387</v>
      </c>
      <c r="Q30" s="27" t="s">
        <v>93</v>
      </c>
      <c r="R30" s="32" t="e">
        <f>ABS(#REF!-N30)*100</f>
        <v>#REF!</v>
      </c>
      <c r="S30" t="s">
        <v>45</v>
      </c>
      <c r="U30" s="6">
        <v>1450</v>
      </c>
      <c r="V30" t="s">
        <v>42</v>
      </c>
      <c r="W30" s="13" t="s">
        <v>43</v>
      </c>
      <c r="Z30">
        <v>401</v>
      </c>
      <c r="AA30">
        <v>59</v>
      </c>
    </row>
    <row r="31" spans="1:27" x14ac:dyDescent="0.25">
      <c r="A31" t="s">
        <v>156</v>
      </c>
      <c r="B31" t="s">
        <v>157</v>
      </c>
      <c r="C31" s="13">
        <v>44726</v>
      </c>
      <c r="D31" s="6">
        <v>1</v>
      </c>
      <c r="E31" t="s">
        <v>39</v>
      </c>
      <c r="F31" t="s">
        <v>40</v>
      </c>
      <c r="G31" s="6">
        <v>305000</v>
      </c>
      <c r="H31" s="6">
        <v>79900</v>
      </c>
      <c r="I31" s="10">
        <f t="shared" si="0"/>
        <v>26.196721311475407</v>
      </c>
      <c r="J31" s="6">
        <v>242668</v>
      </c>
      <c r="K31" s="6">
        <v>55950</v>
      </c>
      <c r="L31" s="6">
        <f t="shared" si="1"/>
        <v>249050</v>
      </c>
      <c r="M31" s="6">
        <v>217873.984375</v>
      </c>
      <c r="N31" s="38">
        <f t="shared" si="2"/>
        <v>1.1430919607700409</v>
      </c>
      <c r="O31" s="19">
        <v>2144</v>
      </c>
      <c r="P31" s="23">
        <f t="shared" si="3"/>
        <v>116.16138059701493</v>
      </c>
      <c r="Q31" s="27" t="s">
        <v>93</v>
      </c>
      <c r="R31" s="32" t="e">
        <f>ABS(#REF!-N31)*100</f>
        <v>#REF!</v>
      </c>
      <c r="S31" t="s">
        <v>46</v>
      </c>
      <c r="U31" s="6">
        <v>55950</v>
      </c>
      <c r="V31" t="s">
        <v>42</v>
      </c>
      <c r="W31" s="13" t="s">
        <v>43</v>
      </c>
      <c r="X31" t="s">
        <v>158</v>
      </c>
      <c r="Z31">
        <v>401</v>
      </c>
      <c r="AA31">
        <v>71</v>
      </c>
    </row>
    <row r="32" spans="1:27" ht="15.75" thickBot="1" x14ac:dyDescent="0.3">
      <c r="A32" t="s">
        <v>159</v>
      </c>
      <c r="B32" t="s">
        <v>160</v>
      </c>
      <c r="C32" s="13">
        <v>45181</v>
      </c>
      <c r="D32" s="6">
        <v>99000</v>
      </c>
      <c r="E32" t="s">
        <v>39</v>
      </c>
      <c r="F32" t="s">
        <v>40</v>
      </c>
      <c r="G32" s="6">
        <v>99000</v>
      </c>
      <c r="H32" s="6">
        <v>33550</v>
      </c>
      <c r="I32" s="10">
        <f t="shared" si="0"/>
        <v>33.888888888888893</v>
      </c>
      <c r="J32" s="6">
        <v>91783</v>
      </c>
      <c r="K32" s="6">
        <v>2030</v>
      </c>
      <c r="L32" s="6">
        <f t="shared" si="1"/>
        <v>96970</v>
      </c>
      <c r="M32" s="6">
        <v>104729.2890625</v>
      </c>
      <c r="N32" s="39">
        <f t="shared" si="2"/>
        <v>0.92591099269403576</v>
      </c>
      <c r="O32" s="19">
        <v>1788</v>
      </c>
      <c r="P32" s="23">
        <f t="shared" si="3"/>
        <v>54.233780760626395</v>
      </c>
      <c r="Q32" s="27" t="s">
        <v>93</v>
      </c>
      <c r="R32" s="32" t="e">
        <f>ABS(#REF!-N32)*100</f>
        <v>#REF!</v>
      </c>
      <c r="S32" t="s">
        <v>45</v>
      </c>
      <c r="U32" s="6">
        <v>2030</v>
      </c>
      <c r="V32" t="s">
        <v>42</v>
      </c>
      <c r="W32" s="13" t="s">
        <v>43</v>
      </c>
      <c r="Z32">
        <v>401</v>
      </c>
      <c r="AA32">
        <v>45</v>
      </c>
    </row>
    <row r="33" spans="1:39" ht="16.5" thickTop="1" thickBot="1" x14ac:dyDescent="0.3">
      <c r="A33" s="3"/>
      <c r="B33" s="3"/>
      <c r="C33" s="14" t="s">
        <v>87</v>
      </c>
      <c r="D33" s="35">
        <f>+SUM(D2:D32)</f>
        <v>2934903</v>
      </c>
      <c r="E33" s="3"/>
      <c r="F33" s="3"/>
      <c r="G33" s="35">
        <f>+SUM(G2:G32)</f>
        <v>3548300</v>
      </c>
      <c r="H33" s="35">
        <f>+SUM(H2:H32)</f>
        <v>1077050</v>
      </c>
      <c r="I33" s="52"/>
      <c r="J33" s="35">
        <f>+SUM(J2:J32)</f>
        <v>3124384</v>
      </c>
      <c r="K33" s="35"/>
      <c r="L33" s="40">
        <f>+SUM(L2:L32)</f>
        <v>3365151</v>
      </c>
      <c r="M33" s="41">
        <f>+SUM(M2:M32)</f>
        <v>3432012.84765625</v>
      </c>
      <c r="N33" s="36"/>
      <c r="O33" s="20"/>
      <c r="P33" s="24">
        <f>AVERAGE(P2:P32)</f>
        <v>83.07325176427625</v>
      </c>
      <c r="Q33" s="28"/>
      <c r="R33" s="33" t="e">
        <f>ABS(#REF!-N34)*100</f>
        <v>#REF!</v>
      </c>
      <c r="S33" s="3"/>
      <c r="T33" s="3"/>
      <c r="U33" s="35"/>
      <c r="V33" s="3"/>
      <c r="W33" s="14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39" ht="15.75" thickBot="1" x14ac:dyDescent="0.3">
      <c r="A34" s="4"/>
      <c r="B34" s="4"/>
      <c r="C34" s="15"/>
      <c r="D34" s="8"/>
      <c r="E34" s="4"/>
      <c r="F34" s="4"/>
      <c r="G34" s="8"/>
      <c r="H34" s="8" t="s">
        <v>88</v>
      </c>
      <c r="I34" s="11">
        <f>H33/G33*100</f>
        <v>30.353972324775246</v>
      </c>
      <c r="J34" s="8"/>
      <c r="K34" s="8"/>
      <c r="L34" s="8"/>
      <c r="M34" s="8" t="s">
        <v>89</v>
      </c>
      <c r="N34" s="42">
        <f>L33/M33</f>
        <v>0.98051818258725032</v>
      </c>
      <c r="O34" s="21"/>
      <c r="P34" s="25" t="s">
        <v>90</v>
      </c>
      <c r="Q34" s="29">
        <f>STDEV(N2:N32)</f>
        <v>0.17199852508519409</v>
      </c>
      <c r="R34" s="34"/>
      <c r="S34" s="4"/>
      <c r="T34" s="4"/>
      <c r="U34" s="8"/>
      <c r="V34" s="4"/>
      <c r="W34" s="15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</sheetData>
  <conditionalFormatting sqref="A2:AM32">
    <cfRule type="expression" dxfId="11" priority="1" stopIfTrue="1">
      <formula>MOD(ROW(),4)&gt;1</formula>
    </cfRule>
    <cfRule type="expression" dxfId="10" priority="2" stopIfTrue="1">
      <formula>MOD(ROW(),4)&lt;2</formula>
    </cfRule>
  </conditionalFormatting>
  <pageMargins left="0.7" right="0.7" top="0.80208333333333337" bottom="0.75" header="0.3" footer="0.3"/>
  <pageSetup orientation="landscape" horizontalDpi="0" verticalDpi="0" r:id="rId1"/>
  <headerFooter>
    <oddHeader>&amp;L2025 Tax Year&amp;C&amp;"-,Bold"&amp;14VILLAGE ECF
ONTONAGON&amp;R4/1/2022-3/31/2024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6"/>
  <sheetViews>
    <sheetView view="pageLayout" zoomScaleNormal="100" workbookViewId="0">
      <selection activeCell="F25" sqref="F25"/>
    </sheetView>
  </sheetViews>
  <sheetFormatPr defaultRowHeight="15" x14ac:dyDescent="0.25"/>
  <cols>
    <col min="1" max="1" width="13.5703125" customWidth="1"/>
    <col min="2" max="2" width="15.28515625" customWidth="1"/>
    <col min="3" max="3" width="8.7109375" style="13" customWidth="1"/>
    <col min="4" max="4" width="17.7109375" style="6" hidden="1" customWidth="1"/>
    <col min="5" max="5" width="4.7109375" customWidth="1"/>
    <col min="6" max="6" width="16.28515625" customWidth="1"/>
    <col min="7" max="7" width="10.7109375" style="6" customWidth="1"/>
    <col min="8" max="8" width="17.7109375" style="6" hidden="1" customWidth="1"/>
    <col min="9" max="9" width="18.7109375" style="10" hidden="1" customWidth="1"/>
    <col min="10" max="10" width="12.7109375" style="6" customWidth="1"/>
    <col min="11" max="11" width="10.28515625" style="6" customWidth="1"/>
    <col min="12" max="12" width="12.7109375" style="6" customWidth="1"/>
    <col min="13" max="13" width="10.85546875" style="6" customWidth="1"/>
    <col min="14" max="14" width="6" style="17" customWidth="1"/>
    <col min="15" max="15" width="15.7109375" style="19" hidden="1" customWidth="1"/>
    <col min="16" max="16" width="13.7109375" style="23" hidden="1" customWidth="1"/>
    <col min="17" max="17" width="13.7109375" style="30" hidden="1" customWidth="1"/>
    <col min="18" max="18" width="21.7109375" style="32" hidden="1" customWidth="1"/>
    <col min="19" max="19" width="19.7109375" hidden="1" customWidth="1"/>
    <col min="20" max="20" width="13.7109375" hidden="1" customWidth="1"/>
    <col min="21" max="21" width="15.7109375" style="6" hidden="1" customWidth="1"/>
    <col min="22" max="22" width="17.7109375" hidden="1" customWidth="1"/>
    <col min="23" max="23" width="15.7109375" style="13" hidden="1" customWidth="1"/>
    <col min="24" max="24" width="40.7109375" hidden="1" customWidth="1"/>
    <col min="25" max="25" width="20.7109375" hidden="1" customWidth="1"/>
    <col min="26" max="26" width="19.7109375" hidden="1" customWidth="1"/>
    <col min="27" max="31" width="20.7109375" hidden="1" customWidth="1"/>
    <col min="32" max="32" width="21.7109375" hidden="1" customWidth="1"/>
    <col min="33" max="37" width="20.7109375" hidden="1" customWidth="1"/>
    <col min="38" max="38" width="21.7109375" hidden="1" customWidth="1"/>
    <col min="39" max="39" width="20.7109375" hidden="1" customWidth="1"/>
  </cols>
  <sheetData>
    <row r="1" spans="1:64" ht="15.75" thickBot="1" x14ac:dyDescent="0.3">
      <c r="A1" s="1" t="s">
        <v>0</v>
      </c>
      <c r="B1" s="1" t="s">
        <v>1</v>
      </c>
      <c r="C1" s="12" t="s">
        <v>2</v>
      </c>
      <c r="D1" s="5" t="s">
        <v>3</v>
      </c>
      <c r="E1" s="1" t="s">
        <v>4</v>
      </c>
      <c r="F1" s="1" t="s">
        <v>5</v>
      </c>
      <c r="G1" s="5" t="s">
        <v>6</v>
      </c>
      <c r="H1" s="5" t="s">
        <v>7</v>
      </c>
      <c r="I1" s="9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16" t="s">
        <v>13</v>
      </c>
      <c r="O1" s="18" t="s">
        <v>14</v>
      </c>
      <c r="P1" s="22" t="s">
        <v>15</v>
      </c>
      <c r="Q1" s="26" t="s">
        <v>16</v>
      </c>
      <c r="R1" s="31" t="s">
        <v>17</v>
      </c>
      <c r="S1" s="1" t="s">
        <v>18</v>
      </c>
      <c r="T1" s="1" t="s">
        <v>19</v>
      </c>
      <c r="U1" s="5" t="s">
        <v>20</v>
      </c>
      <c r="V1" s="1" t="s">
        <v>21</v>
      </c>
      <c r="W1" s="12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161</v>
      </c>
      <c r="B2" t="s">
        <v>162</v>
      </c>
      <c r="C2" s="13">
        <v>45441</v>
      </c>
      <c r="D2" s="6">
        <v>900000</v>
      </c>
      <c r="E2" t="s">
        <v>39</v>
      </c>
      <c r="F2" t="s">
        <v>40</v>
      </c>
      <c r="G2" s="6">
        <v>900000</v>
      </c>
      <c r="H2" s="6">
        <v>369850</v>
      </c>
      <c r="I2" s="10">
        <f t="shared" ref="I2:I8" si="0">H2/G2*100</f>
        <v>41.094444444444441</v>
      </c>
      <c r="J2" s="6">
        <v>934003</v>
      </c>
      <c r="K2" s="6">
        <v>207611</v>
      </c>
      <c r="L2" s="6">
        <f t="shared" ref="L2:L8" si="1">G2-K2</f>
        <v>692389</v>
      </c>
      <c r="M2" s="6">
        <v>489042.84375</v>
      </c>
      <c r="N2" s="37">
        <f t="shared" ref="N2:N8" si="2">L2/M2</f>
        <v>1.4158043796137239</v>
      </c>
      <c r="O2" s="19">
        <v>3275</v>
      </c>
      <c r="P2" s="23">
        <f t="shared" ref="P2:P8" si="3">L2/O2</f>
        <v>211.41648854961832</v>
      </c>
      <c r="Q2" s="27" t="s">
        <v>163</v>
      </c>
      <c r="R2" s="32">
        <f>ABS(N16-N2)*100</f>
        <v>10.971995298880199</v>
      </c>
      <c r="S2" t="s">
        <v>45</v>
      </c>
      <c r="U2" s="6">
        <v>207611</v>
      </c>
      <c r="V2" t="s">
        <v>42</v>
      </c>
      <c r="W2" s="13" t="s">
        <v>43</v>
      </c>
      <c r="X2" t="s">
        <v>164</v>
      </c>
      <c r="Y2" t="s">
        <v>44</v>
      </c>
      <c r="Z2">
        <v>401</v>
      </c>
      <c r="AA2">
        <v>66</v>
      </c>
    </row>
    <row r="3" spans="1:64" x14ac:dyDescent="0.25">
      <c r="A3" t="s">
        <v>165</v>
      </c>
      <c r="B3" t="s">
        <v>166</v>
      </c>
      <c r="C3" s="13">
        <v>44900</v>
      </c>
      <c r="D3" s="6">
        <v>1</v>
      </c>
      <c r="E3" t="s">
        <v>39</v>
      </c>
      <c r="F3" t="s">
        <v>40</v>
      </c>
      <c r="G3" s="6">
        <v>221000</v>
      </c>
      <c r="H3" s="6">
        <v>73400</v>
      </c>
      <c r="I3" s="10">
        <f t="shared" si="0"/>
        <v>33.212669683257914</v>
      </c>
      <c r="J3" s="6">
        <v>201769</v>
      </c>
      <c r="K3" s="6">
        <v>132293</v>
      </c>
      <c r="L3" s="6">
        <f t="shared" si="1"/>
        <v>88707</v>
      </c>
      <c r="M3" s="6">
        <v>62032.14453125</v>
      </c>
      <c r="N3" s="38">
        <f t="shared" si="2"/>
        <v>1.4300166578202367</v>
      </c>
      <c r="O3" s="19">
        <v>840</v>
      </c>
      <c r="P3" s="23">
        <f t="shared" si="3"/>
        <v>105.60357142857143</v>
      </c>
      <c r="Q3" s="27" t="s">
        <v>163</v>
      </c>
      <c r="R3" s="32">
        <f>ABS(N16-N3)*100</f>
        <v>9.5507674782289165</v>
      </c>
      <c r="S3" t="s">
        <v>51</v>
      </c>
      <c r="U3" s="6">
        <v>131293</v>
      </c>
      <c r="V3" t="s">
        <v>42</v>
      </c>
      <c r="W3" s="13" t="s">
        <v>43</v>
      </c>
      <c r="Y3" t="s">
        <v>167</v>
      </c>
      <c r="Z3">
        <v>401</v>
      </c>
      <c r="AA3">
        <v>53</v>
      </c>
    </row>
    <row r="4" spans="1:64" x14ac:dyDescent="0.25">
      <c r="A4" t="s">
        <v>168</v>
      </c>
      <c r="B4" t="s">
        <v>169</v>
      </c>
      <c r="C4" s="13">
        <v>45338</v>
      </c>
      <c r="D4" s="6">
        <v>395000</v>
      </c>
      <c r="E4" t="s">
        <v>39</v>
      </c>
      <c r="F4" t="s">
        <v>40</v>
      </c>
      <c r="G4" s="6">
        <v>370000</v>
      </c>
      <c r="H4" s="6">
        <v>139350</v>
      </c>
      <c r="I4" s="10">
        <f t="shared" si="0"/>
        <v>37.662162162162161</v>
      </c>
      <c r="J4" s="6">
        <v>326545</v>
      </c>
      <c r="K4" s="6">
        <v>114761</v>
      </c>
      <c r="L4" s="6">
        <f t="shared" si="1"/>
        <v>255239</v>
      </c>
      <c r="M4" s="6">
        <v>189092.859375</v>
      </c>
      <c r="N4" s="38">
        <f t="shared" si="2"/>
        <v>1.3498077126953911</v>
      </c>
      <c r="O4" s="19">
        <v>1819</v>
      </c>
      <c r="P4" s="23">
        <f t="shared" si="3"/>
        <v>140.31830676195713</v>
      </c>
      <c r="Q4" s="27" t="s">
        <v>163</v>
      </c>
      <c r="R4" s="32">
        <f>ABS(N16-N4)*100</f>
        <v>17.571661990713473</v>
      </c>
      <c r="S4" t="s">
        <v>46</v>
      </c>
      <c r="U4" s="6">
        <v>114761</v>
      </c>
      <c r="V4" t="s">
        <v>42</v>
      </c>
      <c r="W4" s="13" t="s">
        <v>43</v>
      </c>
      <c r="Y4" t="s">
        <v>167</v>
      </c>
      <c r="Z4">
        <v>401</v>
      </c>
      <c r="AA4">
        <v>64</v>
      </c>
    </row>
    <row r="5" spans="1:64" x14ac:dyDescent="0.25">
      <c r="A5" t="s">
        <v>170</v>
      </c>
      <c r="B5" t="s">
        <v>171</v>
      </c>
      <c r="C5" s="13">
        <v>45041</v>
      </c>
      <c r="D5" s="6">
        <v>327000</v>
      </c>
      <c r="E5" t="s">
        <v>39</v>
      </c>
      <c r="F5" t="s">
        <v>40</v>
      </c>
      <c r="G5" s="6">
        <v>327000</v>
      </c>
      <c r="H5" s="6">
        <v>129650</v>
      </c>
      <c r="I5" s="10">
        <f t="shared" si="0"/>
        <v>39.648318042813457</v>
      </c>
      <c r="J5" s="6">
        <v>295946</v>
      </c>
      <c r="K5" s="6">
        <v>87550</v>
      </c>
      <c r="L5" s="6">
        <f t="shared" si="1"/>
        <v>239450</v>
      </c>
      <c r="M5" s="6">
        <v>186067.859375</v>
      </c>
      <c r="N5" s="38">
        <f t="shared" si="2"/>
        <v>1.2868960862145136</v>
      </c>
      <c r="O5" s="19">
        <v>1400</v>
      </c>
      <c r="P5" s="23">
        <f t="shared" si="3"/>
        <v>171.03571428571428</v>
      </c>
      <c r="Q5" s="27" t="s">
        <v>163</v>
      </c>
      <c r="R5" s="32">
        <f>ABS(N16-N5)*100</f>
        <v>23.862824638801229</v>
      </c>
      <c r="S5" t="s">
        <v>45</v>
      </c>
      <c r="U5" s="6">
        <v>83550</v>
      </c>
      <c r="V5" t="s">
        <v>42</v>
      </c>
      <c r="W5" s="13" t="s">
        <v>43</v>
      </c>
      <c r="Y5" t="s">
        <v>167</v>
      </c>
      <c r="Z5">
        <v>401</v>
      </c>
      <c r="AA5">
        <v>69</v>
      </c>
    </row>
    <row r="6" spans="1:64" x14ac:dyDescent="0.25">
      <c r="A6" t="s">
        <v>172</v>
      </c>
      <c r="B6" t="s">
        <v>173</v>
      </c>
      <c r="C6" s="13">
        <v>45538</v>
      </c>
      <c r="D6" s="6">
        <v>570000</v>
      </c>
      <c r="E6" t="s">
        <v>39</v>
      </c>
      <c r="F6" t="s">
        <v>40</v>
      </c>
      <c r="G6" s="6">
        <v>570000</v>
      </c>
      <c r="H6" s="6">
        <v>225550</v>
      </c>
      <c r="I6" s="10">
        <f t="shared" si="0"/>
        <v>39.570175438596486</v>
      </c>
      <c r="J6" s="6">
        <v>487948</v>
      </c>
      <c r="K6" s="6">
        <v>204846</v>
      </c>
      <c r="L6" s="6">
        <f t="shared" si="1"/>
        <v>365154</v>
      </c>
      <c r="M6" s="6">
        <v>252769.640625</v>
      </c>
      <c r="N6" s="38">
        <f t="shared" si="2"/>
        <v>1.4446117781277754</v>
      </c>
      <c r="O6" s="19">
        <v>1736</v>
      </c>
      <c r="P6" s="23">
        <f t="shared" si="3"/>
        <v>210.34216589861751</v>
      </c>
      <c r="Q6" s="27" t="s">
        <v>163</v>
      </c>
      <c r="R6" s="32">
        <f>ABS(N16-N6)*100</f>
        <v>8.0912554474750422</v>
      </c>
      <c r="S6" t="s">
        <v>46</v>
      </c>
      <c r="U6" s="6">
        <v>204846</v>
      </c>
      <c r="V6" t="s">
        <v>42</v>
      </c>
      <c r="W6" s="13" t="s">
        <v>43</v>
      </c>
      <c r="Y6" t="s">
        <v>167</v>
      </c>
      <c r="Z6">
        <v>401</v>
      </c>
      <c r="AA6">
        <v>64</v>
      </c>
    </row>
    <row r="7" spans="1:64" x14ac:dyDescent="0.25">
      <c r="A7" t="s">
        <v>174</v>
      </c>
      <c r="B7" t="s">
        <v>175</v>
      </c>
      <c r="C7" s="13">
        <v>45168</v>
      </c>
      <c r="D7" s="6">
        <v>515000</v>
      </c>
      <c r="E7" t="s">
        <v>39</v>
      </c>
      <c r="F7" t="s">
        <v>40</v>
      </c>
      <c r="G7" s="6">
        <v>515000</v>
      </c>
      <c r="H7" s="6">
        <v>162100</v>
      </c>
      <c r="I7" s="10">
        <f t="shared" si="0"/>
        <v>31.475728155339805</v>
      </c>
      <c r="J7" s="6">
        <v>384672</v>
      </c>
      <c r="K7" s="6">
        <v>149961</v>
      </c>
      <c r="L7" s="6">
        <f t="shared" si="1"/>
        <v>365039</v>
      </c>
      <c r="M7" s="6">
        <v>209563.390625</v>
      </c>
      <c r="N7" s="38">
        <f t="shared" si="2"/>
        <v>1.7419025284488427</v>
      </c>
      <c r="O7" s="19">
        <v>1960</v>
      </c>
      <c r="P7" s="23">
        <f t="shared" si="3"/>
        <v>186.24438775510205</v>
      </c>
      <c r="Q7" s="27" t="s">
        <v>163</v>
      </c>
      <c r="R7" s="32">
        <f>ABS(N16-N7)*100</f>
        <v>21.637819584631689</v>
      </c>
      <c r="S7" t="s">
        <v>45</v>
      </c>
      <c r="U7" s="6">
        <v>148961</v>
      </c>
      <c r="V7" t="s">
        <v>42</v>
      </c>
      <c r="W7" s="13" t="s">
        <v>43</v>
      </c>
      <c r="Y7" t="s">
        <v>167</v>
      </c>
      <c r="Z7">
        <v>401</v>
      </c>
      <c r="AA7">
        <v>64</v>
      </c>
      <c r="AI7" t="s">
        <v>176</v>
      </c>
      <c r="AJ7" t="s">
        <v>177</v>
      </c>
    </row>
    <row r="8" spans="1:64" x14ac:dyDescent="0.25">
      <c r="A8" t="s">
        <v>178</v>
      </c>
      <c r="B8" t="s">
        <v>179</v>
      </c>
      <c r="C8" s="13">
        <v>44813</v>
      </c>
      <c r="D8" s="6">
        <v>198000</v>
      </c>
      <c r="E8" t="s">
        <v>39</v>
      </c>
      <c r="F8" t="s">
        <v>40</v>
      </c>
      <c r="G8" s="6">
        <v>193000</v>
      </c>
      <c r="H8" s="6">
        <v>58200</v>
      </c>
      <c r="I8" s="10">
        <f t="shared" si="0"/>
        <v>30.155440414507773</v>
      </c>
      <c r="J8" s="6">
        <v>167717</v>
      </c>
      <c r="K8" s="6">
        <v>135887</v>
      </c>
      <c r="L8" s="6">
        <f t="shared" si="1"/>
        <v>57113</v>
      </c>
      <c r="M8" s="6">
        <v>28419.642578125</v>
      </c>
      <c r="N8" s="38">
        <f t="shared" si="2"/>
        <v>2.009631185297196</v>
      </c>
      <c r="O8" s="19">
        <v>360</v>
      </c>
      <c r="P8" s="23">
        <f t="shared" si="3"/>
        <v>158.64722222222221</v>
      </c>
      <c r="Q8" s="27" t="s">
        <v>163</v>
      </c>
      <c r="R8" s="32">
        <f>ABS(N16-N8)*100</f>
        <v>48.41068526946701</v>
      </c>
      <c r="S8" t="s">
        <v>51</v>
      </c>
      <c r="U8" s="6">
        <v>135887</v>
      </c>
      <c r="V8" t="s">
        <v>42</v>
      </c>
      <c r="W8" s="13" t="s">
        <v>43</v>
      </c>
      <c r="Y8" t="s">
        <v>167</v>
      </c>
      <c r="Z8">
        <v>401</v>
      </c>
      <c r="AA8">
        <v>63</v>
      </c>
    </row>
    <row r="9" spans="1:64" x14ac:dyDescent="0.25">
      <c r="A9" t="s">
        <v>180</v>
      </c>
      <c r="B9" t="s">
        <v>181</v>
      </c>
      <c r="C9" s="13">
        <v>44417</v>
      </c>
      <c r="D9" s="6">
        <v>356000</v>
      </c>
      <c r="E9" t="s">
        <v>39</v>
      </c>
      <c r="F9" t="s">
        <v>40</v>
      </c>
      <c r="G9" s="6">
        <v>356000</v>
      </c>
      <c r="H9" s="6">
        <v>127300</v>
      </c>
      <c r="I9" s="10">
        <v>35.758426966292134</v>
      </c>
      <c r="J9" s="6">
        <v>316211</v>
      </c>
      <c r="K9" s="6">
        <v>83210</v>
      </c>
      <c r="L9" s="6">
        <v>272790</v>
      </c>
      <c r="M9" s="6">
        <v>215741</v>
      </c>
      <c r="N9" s="38">
        <v>1.26443281527387</v>
      </c>
      <c r="O9" s="19">
        <v>2070</v>
      </c>
      <c r="P9" s="23">
        <v>131.78260869565219</v>
      </c>
      <c r="Q9" s="27" t="s">
        <v>163</v>
      </c>
      <c r="R9" s="32">
        <v>10.174504746351577</v>
      </c>
      <c r="S9" t="s">
        <v>46</v>
      </c>
      <c r="U9" s="6">
        <v>83210</v>
      </c>
      <c r="V9" t="s">
        <v>42</v>
      </c>
      <c r="W9" s="13" t="s">
        <v>43</v>
      </c>
      <c r="Y9" t="s">
        <v>167</v>
      </c>
      <c r="Z9">
        <v>401</v>
      </c>
      <c r="AA9">
        <v>69</v>
      </c>
    </row>
    <row r="10" spans="1:64" x14ac:dyDescent="0.25">
      <c r="A10" t="s">
        <v>182</v>
      </c>
      <c r="B10" t="s">
        <v>183</v>
      </c>
      <c r="C10" s="13">
        <v>44544</v>
      </c>
      <c r="D10" s="6">
        <v>400000</v>
      </c>
      <c r="E10" t="s">
        <v>39</v>
      </c>
      <c r="F10" t="s">
        <v>40</v>
      </c>
      <c r="G10" s="6">
        <v>398000</v>
      </c>
      <c r="H10" s="6">
        <v>170300</v>
      </c>
      <c r="I10" s="10">
        <v>42.788944723618087</v>
      </c>
      <c r="J10" s="6">
        <v>401969</v>
      </c>
      <c r="K10" s="6">
        <v>88485</v>
      </c>
      <c r="L10" s="6">
        <v>309515</v>
      </c>
      <c r="M10" s="6">
        <v>290262</v>
      </c>
      <c r="N10" s="38">
        <v>1.0663297296924847</v>
      </c>
      <c r="O10" s="19">
        <v>2392</v>
      </c>
      <c r="P10" s="23">
        <v>129.39590301003344</v>
      </c>
      <c r="Q10" s="27" t="s">
        <v>163</v>
      </c>
      <c r="R10" s="32">
        <v>9.6358038117869462</v>
      </c>
      <c r="S10" t="s">
        <v>45</v>
      </c>
      <c r="U10" s="6">
        <v>88485</v>
      </c>
      <c r="V10" t="s">
        <v>42</v>
      </c>
      <c r="W10" s="13" t="s">
        <v>43</v>
      </c>
      <c r="Y10" t="s">
        <v>167</v>
      </c>
      <c r="Z10">
        <v>401</v>
      </c>
      <c r="AA10">
        <v>87</v>
      </c>
    </row>
    <row r="11" spans="1:64" x14ac:dyDescent="0.25">
      <c r="A11" t="s">
        <v>184</v>
      </c>
      <c r="B11" t="s">
        <v>185</v>
      </c>
      <c r="C11" s="13">
        <v>44390</v>
      </c>
      <c r="D11" s="6">
        <v>256000</v>
      </c>
      <c r="E11" t="s">
        <v>39</v>
      </c>
      <c r="F11" t="s">
        <v>40</v>
      </c>
      <c r="G11" s="6">
        <v>255500</v>
      </c>
      <c r="H11" s="6">
        <v>104700</v>
      </c>
      <c r="I11" s="10">
        <v>40.978473581213308</v>
      </c>
      <c r="J11" s="6">
        <v>244473</v>
      </c>
      <c r="K11" s="6">
        <v>106386</v>
      </c>
      <c r="L11" s="6">
        <v>149114</v>
      </c>
      <c r="M11" s="6">
        <v>127858</v>
      </c>
      <c r="N11" s="38">
        <v>1.1662469301881775</v>
      </c>
      <c r="O11" s="19">
        <v>1568</v>
      </c>
      <c r="P11" s="23">
        <v>95.098214285714292</v>
      </c>
      <c r="Q11" s="27" t="s">
        <v>163</v>
      </c>
      <c r="R11" s="32">
        <v>0.35591623778232773</v>
      </c>
      <c r="S11" t="s">
        <v>45</v>
      </c>
      <c r="U11" s="6">
        <v>106386</v>
      </c>
      <c r="V11" t="s">
        <v>42</v>
      </c>
      <c r="W11" s="13" t="s">
        <v>43</v>
      </c>
      <c r="Y11" t="s">
        <v>167</v>
      </c>
      <c r="Z11">
        <v>401</v>
      </c>
      <c r="AA11">
        <v>65</v>
      </c>
    </row>
    <row r="12" spans="1:64" x14ac:dyDescent="0.25">
      <c r="A12" t="s">
        <v>186</v>
      </c>
      <c r="B12" t="s">
        <v>187</v>
      </c>
      <c r="C12" s="13">
        <v>44550</v>
      </c>
      <c r="D12" s="6">
        <v>820000</v>
      </c>
      <c r="E12" t="s">
        <v>39</v>
      </c>
      <c r="F12" t="s">
        <v>40</v>
      </c>
      <c r="G12" s="6">
        <v>820000</v>
      </c>
      <c r="H12" s="6">
        <v>333300</v>
      </c>
      <c r="I12" s="10">
        <v>40.646341463414629</v>
      </c>
      <c r="J12" s="6">
        <v>842518</v>
      </c>
      <c r="K12" s="6">
        <v>192696</v>
      </c>
      <c r="L12" s="6">
        <v>627304</v>
      </c>
      <c r="M12" s="6">
        <v>601687</v>
      </c>
      <c r="N12" s="38">
        <v>1.0425752924693403</v>
      </c>
      <c r="O12" s="19">
        <v>3852</v>
      </c>
      <c r="P12" s="23">
        <v>162.85150571131879</v>
      </c>
      <c r="Q12" s="27" t="s">
        <v>163</v>
      </c>
      <c r="R12" s="32">
        <v>12.011247534101388</v>
      </c>
      <c r="S12" t="s">
        <v>46</v>
      </c>
      <c r="U12" s="6">
        <v>192696</v>
      </c>
      <c r="V12" t="s">
        <v>42</v>
      </c>
      <c r="W12" s="13" t="s">
        <v>43</v>
      </c>
      <c r="Y12" t="s">
        <v>167</v>
      </c>
      <c r="Z12">
        <v>401</v>
      </c>
      <c r="AA12">
        <v>74</v>
      </c>
    </row>
    <row r="13" spans="1:64" ht="15.75" thickBot="1" x14ac:dyDescent="0.3">
      <c r="A13" t="s">
        <v>188</v>
      </c>
      <c r="B13" t="s">
        <v>189</v>
      </c>
      <c r="C13" s="13">
        <v>44389</v>
      </c>
      <c r="D13" s="6">
        <v>1</v>
      </c>
      <c r="E13" t="s">
        <v>39</v>
      </c>
      <c r="F13" t="s">
        <v>40</v>
      </c>
      <c r="G13" s="6">
        <v>375000</v>
      </c>
      <c r="H13" s="6">
        <v>140950</v>
      </c>
      <c r="I13" s="10">
        <v>37.586666666666666</v>
      </c>
      <c r="J13" s="6">
        <v>333867</v>
      </c>
      <c r="K13" s="6">
        <v>104706</v>
      </c>
      <c r="L13" s="6">
        <v>270294</v>
      </c>
      <c r="M13" s="6">
        <v>212186</v>
      </c>
      <c r="N13" s="39">
        <v>1.2738540714278981</v>
      </c>
      <c r="O13" s="19">
        <v>2544</v>
      </c>
      <c r="P13" s="23">
        <v>106.24764150943396</v>
      </c>
      <c r="Q13" s="27" t="s">
        <v>163</v>
      </c>
      <c r="R13" s="32">
        <v>11.116630361754387</v>
      </c>
      <c r="S13" t="s">
        <v>45</v>
      </c>
      <c r="U13" s="6">
        <v>104706</v>
      </c>
      <c r="V13" t="s">
        <v>42</v>
      </c>
      <c r="W13" s="13" t="s">
        <v>43</v>
      </c>
      <c r="Y13" t="s">
        <v>167</v>
      </c>
      <c r="Z13">
        <v>401</v>
      </c>
      <c r="AA13">
        <v>65</v>
      </c>
    </row>
    <row r="14" spans="1:64" ht="16.5" thickTop="1" thickBot="1" x14ac:dyDescent="0.3">
      <c r="A14" s="3"/>
      <c r="B14" s="3"/>
      <c r="C14" s="14" t="s">
        <v>87</v>
      </c>
      <c r="D14" s="35">
        <f>+SUM(D2:D8)</f>
        <v>2905001</v>
      </c>
      <c r="E14" s="3"/>
      <c r="F14" s="3"/>
      <c r="G14" s="35">
        <f>+SUM(G2:G13)</f>
        <v>5300500</v>
      </c>
      <c r="H14" s="35">
        <f>+SUM(H2:H8)</f>
        <v>1158100</v>
      </c>
      <c r="I14" s="52"/>
      <c r="J14" s="35">
        <f>+SUM(J2:J8)</f>
        <v>2798600</v>
      </c>
      <c r="K14" s="35"/>
      <c r="L14" s="40">
        <f>+SUM(L2:L13)</f>
        <v>3692108</v>
      </c>
      <c r="M14" s="41">
        <f>+SUM(M2:M13)</f>
        <v>2864722.380859375</v>
      </c>
      <c r="N14" s="36"/>
      <c r="O14" s="20"/>
      <c r="P14" s="24">
        <f>AVERAGE(P2:P8)</f>
        <v>169.08683670025758</v>
      </c>
      <c r="Q14" s="28"/>
      <c r="R14" s="33">
        <f>ABS(N16-N15)*100</f>
        <v>23.670555397713542</v>
      </c>
      <c r="S14" s="3"/>
      <c r="T14" s="3"/>
      <c r="U14" s="35"/>
      <c r="V14" s="3"/>
      <c r="W14" s="14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64" ht="15.75" thickBot="1" x14ac:dyDescent="0.3">
      <c r="A15" s="4"/>
      <c r="B15" s="4"/>
      <c r="C15" s="15"/>
      <c r="D15" s="8"/>
      <c r="E15" s="4"/>
      <c r="F15" s="4"/>
      <c r="G15" s="8"/>
      <c r="H15" s="8" t="s">
        <v>88</v>
      </c>
      <c r="I15" s="11">
        <f>H14/G14*100</f>
        <v>21.848882180926328</v>
      </c>
      <c r="J15" s="8"/>
      <c r="K15" s="8"/>
      <c r="L15" s="8"/>
      <c r="M15" s="8" t="s">
        <v>89</v>
      </c>
      <c r="N15" s="42">
        <f>L14/M14</f>
        <v>1.2888187786253904</v>
      </c>
      <c r="O15" s="21"/>
      <c r="P15" s="25" t="s">
        <v>90</v>
      </c>
      <c r="Q15" s="29">
        <f>STDEV(N2:N8)</f>
        <v>0.25713348169360783</v>
      </c>
      <c r="R15" s="34"/>
      <c r="S15" s="4"/>
      <c r="T15" s="4"/>
      <c r="U15" s="8"/>
      <c r="V15" s="4"/>
      <c r="W15" s="15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64" hidden="1" x14ac:dyDescent="0.25">
      <c r="A16" s="53"/>
      <c r="B16" s="53"/>
      <c r="C16" s="54"/>
      <c r="D16" s="55"/>
      <c r="E16" s="53"/>
      <c r="F16" s="53"/>
      <c r="G16" s="55"/>
      <c r="H16" s="55" t="s">
        <v>190</v>
      </c>
      <c r="I16" s="56">
        <f>STDEV(I2:I8)</f>
        <v>4.4172736435073254</v>
      </c>
      <c r="J16" s="55"/>
      <c r="K16" s="55"/>
      <c r="L16" s="55"/>
      <c r="M16" s="55" t="s">
        <v>191</v>
      </c>
      <c r="N16" s="57">
        <f>AVERAGE(N2:N8)</f>
        <v>1.5255243326025258</v>
      </c>
      <c r="O16" s="58"/>
      <c r="P16" s="59" t="s">
        <v>192</v>
      </c>
      <c r="Q16" s="60">
        <f>AVERAGE(R2:R8)</f>
        <v>20.01385852974251</v>
      </c>
      <c r="R16" s="61" t="s">
        <v>193</v>
      </c>
      <c r="S16" s="53">
        <f>+(Q16/N16)</f>
        <v>13.119330909392387</v>
      </c>
      <c r="T16" s="53"/>
      <c r="U16" s="55"/>
      <c r="V16" s="53"/>
      <c r="W16" s="54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</row>
  </sheetData>
  <conditionalFormatting sqref="A2:AM13">
    <cfRule type="expression" dxfId="9" priority="1" stopIfTrue="1">
      <formula>MOD(ROW(),4)&gt;1</formula>
    </cfRule>
    <cfRule type="expression" dxfId="8" priority="2" stopIfTrue="1">
      <formula>MOD(ROW(),4)&lt;2</formula>
    </cfRule>
  </conditionalFormatting>
  <pageMargins left="0.7" right="0.7" top="0.94791666666666663" bottom="0.75" header="0.3" footer="0.3"/>
  <pageSetup orientation="landscape" horizontalDpi="0" verticalDpi="0" r:id="rId1"/>
  <headerFooter>
    <oddHeader xml:space="preserve">&amp;L2025 Tax Year&amp;C&amp;"-,Bold"&amp;14LAKEFRONT ECF
ONTONAGON TWP&amp;R4/1/2022-3/31/2024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8"/>
  <sheetViews>
    <sheetView view="pageLayout" zoomScaleNormal="100" workbookViewId="0">
      <selection activeCell="F22" sqref="F22"/>
    </sheetView>
  </sheetViews>
  <sheetFormatPr defaultColWidth="15.7109375" defaultRowHeight="15" x14ac:dyDescent="0.25"/>
  <cols>
    <col min="1" max="1" width="13.140625" customWidth="1"/>
    <col min="2" max="2" width="16.42578125" customWidth="1"/>
    <col min="3" max="3" width="9.140625" style="13" customWidth="1"/>
    <col min="4" max="4" width="15.7109375" style="6" hidden="1" customWidth="1"/>
    <col min="5" max="5" width="4.28515625" customWidth="1"/>
    <col min="6" max="6" width="13.28515625" customWidth="1"/>
    <col min="7" max="7" width="10.85546875" style="6" customWidth="1"/>
    <col min="8" max="8" width="0.140625" style="6" customWidth="1"/>
    <col min="9" max="9" width="15.7109375" style="10" hidden="1" customWidth="1"/>
    <col min="10" max="10" width="12.42578125" style="6" customWidth="1"/>
    <col min="11" max="11" width="11.42578125" style="6" customWidth="1"/>
    <col min="12" max="12" width="12.28515625" style="6" customWidth="1"/>
    <col min="13" max="13" width="11" style="6" customWidth="1"/>
    <col min="14" max="14" width="7.42578125" style="66" customWidth="1"/>
    <col min="15" max="15" width="0" style="19" hidden="1" customWidth="1"/>
    <col min="16" max="16" width="0" style="23" hidden="1" customWidth="1"/>
    <col min="17" max="17" width="0" style="30" hidden="1" customWidth="1"/>
    <col min="18" max="18" width="0" style="32" hidden="1" customWidth="1"/>
    <col min="19" max="20" width="0" hidden="1" customWidth="1"/>
    <col min="21" max="21" width="0" style="6" hidden="1" customWidth="1"/>
    <col min="22" max="22" width="0" hidden="1" customWidth="1"/>
    <col min="23" max="23" width="0" style="13" hidden="1" customWidth="1"/>
    <col min="24" max="24" width="0" hidden="1" customWidth="1"/>
    <col min="25" max="25" width="24.42578125" hidden="1" customWidth="1"/>
    <col min="26" max="27" width="0" hidden="1" customWidth="1"/>
  </cols>
  <sheetData>
    <row r="1" spans="1:64" ht="15.75" thickBot="1" x14ac:dyDescent="0.3">
      <c r="A1" s="1" t="s">
        <v>0</v>
      </c>
      <c r="B1" s="1" t="s">
        <v>1</v>
      </c>
      <c r="C1" s="12" t="s">
        <v>2</v>
      </c>
      <c r="D1" s="5" t="s">
        <v>3</v>
      </c>
      <c r="E1" s="1" t="s">
        <v>4</v>
      </c>
      <c r="F1" s="1" t="s">
        <v>5</v>
      </c>
      <c r="G1" s="5" t="s">
        <v>6</v>
      </c>
      <c r="H1" s="5" t="s">
        <v>7</v>
      </c>
      <c r="I1" s="9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62" t="s">
        <v>13</v>
      </c>
      <c r="O1" s="18" t="s">
        <v>14</v>
      </c>
      <c r="P1" s="22" t="s">
        <v>15</v>
      </c>
      <c r="Q1" s="26" t="s">
        <v>16</v>
      </c>
      <c r="R1" s="31" t="s">
        <v>17</v>
      </c>
      <c r="S1" s="1" t="s">
        <v>18</v>
      </c>
      <c r="T1" s="1" t="s">
        <v>19</v>
      </c>
      <c r="U1" s="5" t="s">
        <v>20</v>
      </c>
      <c r="V1" s="1" t="s">
        <v>21</v>
      </c>
      <c r="W1" s="12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194</v>
      </c>
      <c r="B2" t="s">
        <v>195</v>
      </c>
      <c r="C2" s="13">
        <v>44408</v>
      </c>
      <c r="D2" s="6">
        <v>195000</v>
      </c>
      <c r="E2" t="s">
        <v>39</v>
      </c>
      <c r="F2" t="s">
        <v>40</v>
      </c>
      <c r="G2" s="6">
        <v>195000</v>
      </c>
      <c r="H2" s="6">
        <v>43650</v>
      </c>
      <c r="I2" s="10">
        <f>H2/G2*100</f>
        <v>22.384615384615383</v>
      </c>
      <c r="J2" s="6">
        <v>141516</v>
      </c>
      <c r="K2" s="6">
        <v>5119</v>
      </c>
      <c r="L2" s="6">
        <f>G2-K2</f>
        <v>189881</v>
      </c>
      <c r="M2" s="6">
        <v>247994.54545000001</v>
      </c>
      <c r="N2" s="63">
        <f>L2/M2</f>
        <v>0.76566603372445263</v>
      </c>
      <c r="O2" s="19">
        <v>6504</v>
      </c>
      <c r="P2" s="23">
        <f>L2/O2</f>
        <v>29.194495694956949</v>
      </c>
      <c r="Q2" s="27" t="s">
        <v>196</v>
      </c>
      <c r="R2" s="32" t="e">
        <f>ABS(#REF!-N2)*100</f>
        <v>#REF!</v>
      </c>
      <c r="U2" s="6">
        <v>4919</v>
      </c>
      <c r="V2" t="s">
        <v>42</v>
      </c>
      <c r="W2" s="13" t="s">
        <v>43</v>
      </c>
      <c r="Y2" t="s">
        <v>197</v>
      </c>
      <c r="Z2">
        <v>201</v>
      </c>
      <c r="AA2">
        <v>0</v>
      </c>
    </row>
    <row r="3" spans="1:64" x14ac:dyDescent="0.25">
      <c r="A3" t="s">
        <v>198</v>
      </c>
      <c r="B3" t="s">
        <v>199</v>
      </c>
      <c r="C3" s="13">
        <v>44925</v>
      </c>
      <c r="D3" s="6">
        <v>125000</v>
      </c>
      <c r="E3" t="s">
        <v>39</v>
      </c>
      <c r="F3" t="s">
        <v>200</v>
      </c>
      <c r="G3" s="6">
        <v>125000</v>
      </c>
      <c r="H3" s="6">
        <v>36900</v>
      </c>
      <c r="I3" s="10">
        <v>29.520000000000003</v>
      </c>
      <c r="J3" s="6">
        <v>78259</v>
      </c>
      <c r="K3" s="6">
        <v>0</v>
      </c>
      <c r="L3" s="6">
        <v>125000</v>
      </c>
      <c r="M3" s="6">
        <v>139748.21429</v>
      </c>
      <c r="N3" s="64">
        <v>0.89446581221141697</v>
      </c>
      <c r="O3" s="19">
        <v>4092</v>
      </c>
      <c r="P3" s="23">
        <v>30.547409579667644</v>
      </c>
      <c r="Q3" s="27" t="s">
        <v>196</v>
      </c>
      <c r="R3" s="32" t="e">
        <v>#REF!</v>
      </c>
      <c r="U3" s="6">
        <v>0</v>
      </c>
      <c r="V3" t="s">
        <v>42</v>
      </c>
      <c r="W3" s="13" t="s">
        <v>43</v>
      </c>
      <c r="X3" t="s">
        <v>201</v>
      </c>
      <c r="Y3" t="s">
        <v>197</v>
      </c>
      <c r="Z3">
        <v>201</v>
      </c>
      <c r="AA3">
        <v>0</v>
      </c>
    </row>
    <row r="4" spans="1:64" x14ac:dyDescent="0.25">
      <c r="A4" t="s">
        <v>202</v>
      </c>
      <c r="B4" t="s">
        <v>203</v>
      </c>
      <c r="C4" s="13">
        <v>44610</v>
      </c>
      <c r="D4" s="6">
        <v>1</v>
      </c>
      <c r="E4" t="s">
        <v>39</v>
      </c>
      <c r="F4" t="s">
        <v>200</v>
      </c>
      <c r="G4" s="6">
        <v>200000</v>
      </c>
      <c r="H4" s="6">
        <v>79450</v>
      </c>
      <c r="I4" s="10">
        <f>H4/G4*100</f>
        <v>39.725000000000001</v>
      </c>
      <c r="J4" s="6">
        <v>194677</v>
      </c>
      <c r="K4" s="6">
        <v>15870</v>
      </c>
      <c r="L4" s="6">
        <f>G4-K4</f>
        <v>184130</v>
      </c>
      <c r="M4" s="6">
        <v>336012.72726999997</v>
      </c>
      <c r="N4" s="64">
        <f>L4/M4</f>
        <v>0.54798519537042423</v>
      </c>
      <c r="O4" s="19">
        <v>8701</v>
      </c>
      <c r="P4" s="23">
        <f>L4/O4</f>
        <v>21.161935409723021</v>
      </c>
      <c r="Q4" s="27" t="s">
        <v>196</v>
      </c>
      <c r="R4" s="32" t="e">
        <f>ABS(#REF!-N4)*100</f>
        <v>#REF!</v>
      </c>
      <c r="U4" s="6">
        <v>12000</v>
      </c>
      <c r="V4" t="s">
        <v>42</v>
      </c>
      <c r="W4" s="13" t="s">
        <v>43</v>
      </c>
      <c r="X4" t="s">
        <v>204</v>
      </c>
      <c r="Y4" t="s">
        <v>197</v>
      </c>
      <c r="Z4" s="4"/>
      <c r="AA4" s="4"/>
    </row>
    <row r="5" spans="1:64" x14ac:dyDescent="0.25">
      <c r="A5" t="s">
        <v>205</v>
      </c>
      <c r="B5" t="s">
        <v>206</v>
      </c>
      <c r="C5" s="13">
        <v>45260</v>
      </c>
      <c r="D5" s="6">
        <v>80000</v>
      </c>
      <c r="E5" t="s">
        <v>39</v>
      </c>
      <c r="F5" t="s">
        <v>40</v>
      </c>
      <c r="G5" s="6">
        <v>80000</v>
      </c>
      <c r="H5" s="6">
        <v>27000</v>
      </c>
      <c r="I5" s="10">
        <v>33.75</v>
      </c>
      <c r="J5" s="6">
        <v>58713</v>
      </c>
      <c r="K5" s="6">
        <v>5400</v>
      </c>
      <c r="L5" s="6">
        <v>74600</v>
      </c>
      <c r="M5" s="6">
        <v>95201.785709999996</v>
      </c>
      <c r="N5" s="64">
        <v>0.7835987470575777</v>
      </c>
      <c r="O5" s="19">
        <v>2880</v>
      </c>
      <c r="P5" s="23">
        <v>25.902777777777779</v>
      </c>
      <c r="Q5" s="27" t="s">
        <v>196</v>
      </c>
      <c r="R5" s="32" t="e">
        <v>#REF!</v>
      </c>
      <c r="U5" s="6">
        <v>5400</v>
      </c>
      <c r="V5" t="s">
        <v>42</v>
      </c>
      <c r="W5" s="13" t="s">
        <v>43</v>
      </c>
      <c r="Y5" t="s">
        <v>197</v>
      </c>
    </row>
    <row r="6" spans="1:64" x14ac:dyDescent="0.25">
      <c r="A6" t="s">
        <v>207</v>
      </c>
      <c r="B6" t="s">
        <v>208</v>
      </c>
      <c r="C6" s="13">
        <v>44573</v>
      </c>
      <c r="D6" s="6">
        <v>42000</v>
      </c>
      <c r="E6" t="s">
        <v>39</v>
      </c>
      <c r="F6" t="s">
        <v>40</v>
      </c>
      <c r="G6" s="6">
        <v>42000</v>
      </c>
      <c r="H6" s="6">
        <v>14800</v>
      </c>
      <c r="I6" s="10">
        <f>H6/G6*100</f>
        <v>35.238095238095241</v>
      </c>
      <c r="J6" s="6">
        <v>35962</v>
      </c>
      <c r="K6" s="6">
        <v>7265</v>
      </c>
      <c r="L6" s="6">
        <f>G6-K6</f>
        <v>34735</v>
      </c>
      <c r="M6" s="6">
        <v>52176.363640000003</v>
      </c>
      <c r="N6" s="64">
        <f>L6/M6</f>
        <v>0.6657228978174915</v>
      </c>
      <c r="O6" s="19">
        <v>756</v>
      </c>
      <c r="P6" s="23">
        <f>L6/O6</f>
        <v>45.945767195767196</v>
      </c>
      <c r="Q6" s="27" t="s">
        <v>196</v>
      </c>
      <c r="R6" s="32" t="e">
        <f>ABS(#REF!-N6)*100</f>
        <v>#REF!</v>
      </c>
      <c r="U6" s="6">
        <v>7265</v>
      </c>
      <c r="V6" t="s">
        <v>42</v>
      </c>
      <c r="W6" s="13" t="s">
        <v>43</v>
      </c>
      <c r="Y6" t="s">
        <v>197</v>
      </c>
    </row>
    <row r="7" spans="1:64" x14ac:dyDescent="0.25">
      <c r="A7" t="s">
        <v>209</v>
      </c>
      <c r="B7" t="s">
        <v>210</v>
      </c>
      <c r="C7" s="13">
        <v>44158</v>
      </c>
      <c r="D7" s="6">
        <v>205000</v>
      </c>
      <c r="E7" t="s">
        <v>39</v>
      </c>
      <c r="F7" t="s">
        <v>40</v>
      </c>
      <c r="G7" s="6">
        <v>205000</v>
      </c>
      <c r="H7" s="6">
        <v>77300</v>
      </c>
      <c r="I7" s="10">
        <f>H7/G7*100</f>
        <v>37.707317073170735</v>
      </c>
      <c r="J7" s="6">
        <v>158956</v>
      </c>
      <c r="K7" s="6">
        <v>16050</v>
      </c>
      <c r="L7" s="6">
        <f>G7-K7</f>
        <v>188950</v>
      </c>
      <c r="M7" s="6">
        <v>299916.98112999997</v>
      </c>
      <c r="N7" s="64">
        <f>L7/M7</f>
        <v>0.63000767508425615</v>
      </c>
      <c r="O7" s="19">
        <v>7200</v>
      </c>
      <c r="P7" s="23">
        <f>L7/O7</f>
        <v>26.243055555555557</v>
      </c>
      <c r="Q7" s="27" t="s">
        <v>196</v>
      </c>
      <c r="R7" s="32" t="e">
        <f>ABS(#REF!-N7)*100</f>
        <v>#REF!</v>
      </c>
      <c r="U7" s="6">
        <v>0</v>
      </c>
      <c r="V7" t="s">
        <v>42</v>
      </c>
      <c r="W7" s="13" t="s">
        <v>43</v>
      </c>
      <c r="X7" t="s">
        <v>211</v>
      </c>
      <c r="Y7" t="s">
        <v>197</v>
      </c>
      <c r="Z7">
        <v>201</v>
      </c>
      <c r="AA7">
        <v>0</v>
      </c>
    </row>
    <row r="8" spans="1:64" x14ac:dyDescent="0.25">
      <c r="A8" t="s">
        <v>212</v>
      </c>
      <c r="B8" t="s">
        <v>213</v>
      </c>
      <c r="C8" s="13">
        <v>44999</v>
      </c>
      <c r="D8" s="6">
        <v>77500</v>
      </c>
      <c r="E8" t="s">
        <v>39</v>
      </c>
      <c r="F8" t="s">
        <v>40</v>
      </c>
      <c r="G8" s="6">
        <v>77500</v>
      </c>
      <c r="H8" s="6">
        <v>35100</v>
      </c>
      <c r="I8" s="10">
        <v>45.29032258064516</v>
      </c>
      <c r="J8" s="6">
        <v>84490</v>
      </c>
      <c r="K8" s="6">
        <v>11359</v>
      </c>
      <c r="L8" s="6">
        <v>66141</v>
      </c>
      <c r="M8" s="6">
        <v>130591.07143</v>
      </c>
      <c r="N8" s="64">
        <v>0.50647413545001196</v>
      </c>
      <c r="O8" s="19">
        <v>3600</v>
      </c>
      <c r="P8" s="23">
        <v>18.372499999999999</v>
      </c>
      <c r="Q8" s="27" t="s">
        <v>196</v>
      </c>
      <c r="R8" s="32" t="e">
        <v>#REF!</v>
      </c>
      <c r="U8" s="6">
        <v>11359</v>
      </c>
      <c r="V8" t="s">
        <v>42</v>
      </c>
      <c r="W8" s="13" t="s">
        <v>43</v>
      </c>
      <c r="Y8" t="s">
        <v>197</v>
      </c>
      <c r="Z8">
        <v>201</v>
      </c>
      <c r="AA8">
        <v>0</v>
      </c>
    </row>
    <row r="9" spans="1:64" x14ac:dyDescent="0.25">
      <c r="A9" t="s">
        <v>214</v>
      </c>
      <c r="B9" t="s">
        <v>215</v>
      </c>
      <c r="C9" s="13">
        <v>44000</v>
      </c>
      <c r="D9" s="6">
        <v>92200</v>
      </c>
      <c r="E9" t="s">
        <v>125</v>
      </c>
      <c r="F9" t="s">
        <v>216</v>
      </c>
      <c r="G9" s="6">
        <v>92200</v>
      </c>
      <c r="H9" s="6">
        <v>31700</v>
      </c>
      <c r="I9" s="10">
        <f>H9/G9*100</f>
        <v>34.38177874186551</v>
      </c>
      <c r="J9" s="6">
        <v>66208</v>
      </c>
      <c r="K9" s="6">
        <v>11235</v>
      </c>
      <c r="L9" s="6">
        <f>G9-K9</f>
        <v>80965</v>
      </c>
      <c r="M9" s="6">
        <v>124920.75472</v>
      </c>
      <c r="N9" s="64">
        <f>L9/M9</f>
        <v>0.64813089051116168</v>
      </c>
      <c r="O9" s="19">
        <v>3648</v>
      </c>
      <c r="P9" s="23">
        <f>L9/O9</f>
        <v>22.194353070175438</v>
      </c>
      <c r="Q9" s="27" t="s">
        <v>196</v>
      </c>
      <c r="R9" s="32" t="e">
        <f>ABS(#REF!-N9)*100</f>
        <v>#REF!</v>
      </c>
      <c r="U9" s="6">
        <v>0</v>
      </c>
      <c r="V9" t="s">
        <v>42</v>
      </c>
      <c r="W9" s="13" t="s">
        <v>43</v>
      </c>
      <c r="X9" t="s">
        <v>217</v>
      </c>
      <c r="Y9" t="s">
        <v>197</v>
      </c>
      <c r="Z9">
        <v>201</v>
      </c>
      <c r="AA9">
        <v>0</v>
      </c>
    </row>
    <row r="10" spans="1:64" x14ac:dyDescent="0.25">
      <c r="A10" t="s">
        <v>218</v>
      </c>
      <c r="B10" t="s">
        <v>219</v>
      </c>
      <c r="C10" s="13">
        <v>44278</v>
      </c>
      <c r="D10" s="6">
        <v>40000</v>
      </c>
      <c r="E10" t="s">
        <v>39</v>
      </c>
      <c r="F10" t="s">
        <v>40</v>
      </c>
      <c r="G10" s="6">
        <v>40000</v>
      </c>
      <c r="H10" s="6">
        <v>18850</v>
      </c>
      <c r="I10" s="10">
        <f>H10/G10*100</f>
        <v>47.125</v>
      </c>
      <c r="J10" s="6">
        <v>41390</v>
      </c>
      <c r="K10" s="6">
        <v>5515</v>
      </c>
      <c r="L10" s="6">
        <f>G10-K10</f>
        <v>34485</v>
      </c>
      <c r="M10" s="6">
        <v>67688.679250000001</v>
      </c>
      <c r="N10" s="64">
        <f>L10/M10</f>
        <v>0.50946480832686658</v>
      </c>
      <c r="O10" s="19">
        <v>2938</v>
      </c>
      <c r="P10" s="23">
        <f>L10/O10</f>
        <v>11.737576582709327</v>
      </c>
      <c r="Q10" s="27" t="s">
        <v>196</v>
      </c>
      <c r="R10" s="32" t="e">
        <f>ABS(#REF!-N10)*100</f>
        <v>#REF!</v>
      </c>
      <c r="U10" s="6">
        <v>5515</v>
      </c>
      <c r="V10" t="s">
        <v>42</v>
      </c>
      <c r="W10" s="13" t="s">
        <v>43</v>
      </c>
      <c r="Y10" t="s">
        <v>197</v>
      </c>
      <c r="Z10">
        <v>201</v>
      </c>
      <c r="AA10">
        <v>0</v>
      </c>
    </row>
    <row r="11" spans="1:64" ht="15.75" thickBot="1" x14ac:dyDescent="0.3">
      <c r="A11" t="s">
        <v>220</v>
      </c>
      <c r="B11" t="s">
        <v>221</v>
      </c>
      <c r="C11" s="13">
        <v>44545</v>
      </c>
      <c r="D11" s="6">
        <v>1</v>
      </c>
      <c r="E11" t="s">
        <v>39</v>
      </c>
      <c r="F11" t="s">
        <v>40</v>
      </c>
      <c r="G11" s="6">
        <v>50000</v>
      </c>
      <c r="H11" s="6">
        <v>17000</v>
      </c>
      <c r="I11" s="10">
        <f>H11/G11*100</f>
        <v>34</v>
      </c>
      <c r="J11" s="6">
        <v>48821</v>
      </c>
      <c r="K11" s="6">
        <v>7500</v>
      </c>
      <c r="L11" s="6">
        <f>G11-K11</f>
        <v>42500</v>
      </c>
      <c r="M11" s="6">
        <v>75129.090909999999</v>
      </c>
      <c r="N11" s="65">
        <f>L11/M11</f>
        <v>0.56569298903020626</v>
      </c>
      <c r="O11" s="19">
        <v>3060</v>
      </c>
      <c r="P11" s="23">
        <f>L11/O11</f>
        <v>13.888888888888889</v>
      </c>
      <c r="Q11" s="27" t="s">
        <v>196</v>
      </c>
      <c r="R11" s="32" t="e">
        <f>ABS(#REF!-N11)*100</f>
        <v>#REF!</v>
      </c>
      <c r="U11" s="6">
        <v>7500</v>
      </c>
      <c r="V11" t="s">
        <v>42</v>
      </c>
      <c r="W11" s="13" t="s">
        <v>43</v>
      </c>
      <c r="Y11" t="s">
        <v>197</v>
      </c>
      <c r="Z11">
        <v>201</v>
      </c>
      <c r="AA11">
        <v>0</v>
      </c>
    </row>
    <row r="12" spans="1:64" ht="16.5" thickTop="1" thickBot="1" x14ac:dyDescent="0.3">
      <c r="A12" s="3"/>
      <c r="B12" s="3"/>
      <c r="C12" s="14" t="s">
        <v>87</v>
      </c>
      <c r="D12" s="35">
        <f>+SUM(D2:D6)</f>
        <v>442001</v>
      </c>
      <c r="E12" s="3"/>
      <c r="F12" s="3"/>
      <c r="G12" s="35">
        <f>+SUM(G2:J11)</f>
        <v>2397801.122129018</v>
      </c>
      <c r="H12" s="35">
        <f>+SUM(H2:H6)</f>
        <v>201800</v>
      </c>
      <c r="I12" s="52"/>
      <c r="J12" s="35">
        <f>+SUM(J2:J6)</f>
        <v>509127</v>
      </c>
      <c r="K12" s="35"/>
      <c r="L12" s="40">
        <f>+SUM(L2:L11)</f>
        <v>1021387</v>
      </c>
      <c r="M12" s="41">
        <f>+SUM(M2:M11)</f>
        <v>1569380.2138000003</v>
      </c>
      <c r="N12" s="36"/>
      <c r="O12" s="20"/>
      <c r="P12" s="24" t="e">
        <f>AVERAGE(#REF!)</f>
        <v>#REF!</v>
      </c>
      <c r="Q12" s="28"/>
      <c r="R12" s="33">
        <f>ABS(N14-N13)*100</f>
        <v>8.066584524435271</v>
      </c>
      <c r="S12" s="3"/>
      <c r="T12" s="3"/>
      <c r="U12" s="35"/>
      <c r="V12" s="3"/>
      <c r="W12" s="14"/>
      <c r="X12" s="3"/>
      <c r="Y12" s="3"/>
    </row>
    <row r="13" spans="1:64" ht="15.75" thickBot="1" x14ac:dyDescent="0.3">
      <c r="A13" s="4"/>
      <c r="B13" s="4"/>
      <c r="C13" s="15"/>
      <c r="D13" s="8"/>
      <c r="E13" s="4"/>
      <c r="F13" s="4"/>
      <c r="G13" s="8"/>
      <c r="H13" s="8" t="s">
        <v>88</v>
      </c>
      <c r="I13" s="11">
        <f>H12/G12*100</f>
        <v>8.4160441054769759</v>
      </c>
      <c r="J13" s="8"/>
      <c r="K13" s="8"/>
      <c r="L13" s="8"/>
      <c r="M13" s="8" t="s">
        <v>89</v>
      </c>
      <c r="N13" s="42">
        <f>L12/M12</f>
        <v>0.65082189199191998</v>
      </c>
      <c r="O13" s="21"/>
      <c r="P13" s="25" t="s">
        <v>90</v>
      </c>
      <c r="Q13" s="29" t="e">
        <f>STDEV(#REF!)</f>
        <v>#REF!</v>
      </c>
      <c r="R13" s="34"/>
      <c r="S13" s="4"/>
      <c r="T13" s="4"/>
      <c r="U13" s="8"/>
      <c r="V13" s="4"/>
      <c r="W13" s="15"/>
      <c r="X13" s="4"/>
      <c r="Y13" s="4"/>
    </row>
    <row r="14" spans="1:64" hidden="1" x14ac:dyDescent="0.25">
      <c r="A14" s="53"/>
      <c r="B14" s="53"/>
      <c r="C14" s="54"/>
      <c r="D14" s="55"/>
      <c r="E14" s="53"/>
      <c r="F14" s="53"/>
      <c r="G14" s="55"/>
      <c r="H14" s="55" t="s">
        <v>190</v>
      </c>
      <c r="I14" s="56">
        <f>STDEV(I2:I6)</f>
        <v>6.5527302285014812</v>
      </c>
      <c r="J14" s="55"/>
      <c r="K14" s="55"/>
      <c r="L14" s="55"/>
      <c r="M14" s="55" t="s">
        <v>191</v>
      </c>
      <c r="N14" s="57">
        <f>AVERAGE(N2:N6)</f>
        <v>0.73148773723627269</v>
      </c>
      <c r="O14" s="58"/>
      <c r="P14" s="59" t="s">
        <v>192</v>
      </c>
      <c r="Q14" s="60" t="e">
        <f>AVERAGE(#REF!)</f>
        <v>#REF!</v>
      </c>
      <c r="R14" s="61" t="s">
        <v>193</v>
      </c>
      <c r="S14" s="53" t="e">
        <f>+(Q14/N14)</f>
        <v>#REF!</v>
      </c>
      <c r="T14" s="53"/>
      <c r="U14" s="55"/>
      <c r="V14" s="53"/>
      <c r="W14" s="54"/>
      <c r="X14" s="53"/>
      <c r="Y14" s="53"/>
    </row>
    <row r="17" spans="3:23" x14ac:dyDescent="0.25">
      <c r="C17"/>
      <c r="D17"/>
      <c r="G17"/>
      <c r="H17"/>
      <c r="I17"/>
      <c r="J17"/>
      <c r="K17"/>
      <c r="L17"/>
      <c r="M17"/>
      <c r="N17"/>
      <c r="O17"/>
      <c r="P17"/>
      <c r="Q17"/>
      <c r="R17"/>
      <c r="U17"/>
      <c r="W17"/>
    </row>
    <row r="18" spans="3:23" x14ac:dyDescent="0.25">
      <c r="C18"/>
      <c r="D18"/>
      <c r="G18"/>
      <c r="H18"/>
      <c r="I18"/>
      <c r="J18"/>
      <c r="K18"/>
      <c r="L18"/>
      <c r="M18"/>
      <c r="N18"/>
      <c r="O18"/>
      <c r="P18"/>
      <c r="Q18"/>
      <c r="R18"/>
      <c r="U18"/>
      <c r="W18"/>
    </row>
  </sheetData>
  <conditionalFormatting sqref="Z3:AA3 A2:AA2 A3:Y8">
    <cfRule type="expression" dxfId="7" priority="7" stopIfTrue="1">
      <formula>MOD(ROW(),4)&gt;1</formula>
    </cfRule>
    <cfRule type="expression" dxfId="6" priority="8" stopIfTrue="1">
      <formula>MOD(ROW(),4)&lt;2</formula>
    </cfRule>
  </conditionalFormatting>
  <conditionalFormatting sqref="A9:AA9">
    <cfRule type="expression" dxfId="5" priority="5" stopIfTrue="1">
      <formula>MOD(ROW(),4)&gt;1</formula>
    </cfRule>
    <cfRule type="expression" dxfId="4" priority="6" stopIfTrue="1">
      <formula>MOD(ROW(),4)&lt;2</formula>
    </cfRule>
  </conditionalFormatting>
  <conditionalFormatting sqref="A11:AA11">
    <cfRule type="expression" dxfId="3" priority="1" stopIfTrue="1">
      <formula>MOD(ROW(),4)&gt;1</formula>
    </cfRule>
    <cfRule type="expression" dxfId="2" priority="2" stopIfTrue="1">
      <formula>MOD(ROW(),4)&lt;2</formula>
    </cfRule>
  </conditionalFormatting>
  <conditionalFormatting sqref="A10:AA10">
    <cfRule type="expression" dxfId="1" priority="3" stopIfTrue="1">
      <formula>MOD(ROW(),4)&gt;1</formula>
    </cfRule>
    <cfRule type="expression" dxfId="0" priority="4" stopIfTrue="1">
      <formula>MOD(ROW(),4)&lt;2</formula>
    </cfRule>
  </conditionalFormatting>
  <pageMargins left="0.7" right="0.7" top="0.98958333333333337" bottom="0.75" header="0.3" footer="0.3"/>
  <pageSetup orientation="landscape" horizontalDpi="0" verticalDpi="0" r:id="rId1"/>
  <headerFooter>
    <oddHeader>&amp;L2025 Tax Year&amp;C&amp;"-,Bold"&amp;14COMMERCIAL - INDUSTRIAL ECF
ONTONAGON TOWNSHIP&amp;R4/1/2022-3/31/2024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view="pageLayout" zoomScaleNormal="100" workbookViewId="0">
      <selection activeCell="G22" sqref="G22"/>
    </sheetView>
  </sheetViews>
  <sheetFormatPr defaultRowHeight="15" x14ac:dyDescent="0.25"/>
  <cols>
    <col min="4" max="4" width="11.5703125" customWidth="1"/>
    <col min="5" max="5" width="6.5703125" customWidth="1"/>
    <col min="6" max="6" width="6.7109375" customWidth="1"/>
    <col min="8" max="8" width="12" customWidth="1"/>
    <col min="9" max="9" width="6.28515625" customWidth="1"/>
  </cols>
  <sheetData>
    <row r="2" spans="1:9" x14ac:dyDescent="0.25">
      <c r="E2" s="67" t="s">
        <v>177</v>
      </c>
    </row>
    <row r="4" spans="1:9" x14ac:dyDescent="0.25">
      <c r="A4" s="67" t="s">
        <v>222</v>
      </c>
      <c r="D4">
        <v>1.2889999999999999</v>
      </c>
      <c r="E4" t="s">
        <v>223</v>
      </c>
      <c r="G4" s="67"/>
      <c r="I4">
        <v>1.135</v>
      </c>
    </row>
    <row r="7" spans="1:9" x14ac:dyDescent="0.25">
      <c r="D7" t="s">
        <v>224</v>
      </c>
      <c r="E7" s="68" t="s">
        <v>225</v>
      </c>
      <c r="F7">
        <v>1.1359999999999999</v>
      </c>
    </row>
    <row r="11" spans="1:9" x14ac:dyDescent="0.25">
      <c r="A11" s="67" t="s">
        <v>226</v>
      </c>
      <c r="E11">
        <v>0.65100000000000002</v>
      </c>
      <c r="F11" s="69" t="s">
        <v>225</v>
      </c>
      <c r="G11" s="67" t="s">
        <v>227</v>
      </c>
    </row>
    <row r="14" spans="1:9" x14ac:dyDescent="0.25">
      <c r="D14" t="s">
        <v>228</v>
      </c>
      <c r="E14" s="68" t="s">
        <v>225</v>
      </c>
      <c r="F14">
        <v>0.73899999999999999</v>
      </c>
    </row>
    <row r="17" spans="3:4" ht="18.75" x14ac:dyDescent="0.3">
      <c r="C17" s="70" t="s">
        <v>229</v>
      </c>
    </row>
    <row r="19" spans="3:4" ht="21" x14ac:dyDescent="0.35">
      <c r="D19" s="71">
        <v>0.73899999999999999</v>
      </c>
    </row>
  </sheetData>
  <pageMargins left="0.7" right="0.7" top="1.03125" bottom="0.75" header="0.3" footer="0.3"/>
  <pageSetup orientation="portrait" horizontalDpi="0" verticalDpi="0" r:id="rId1"/>
  <headerFooter>
    <oddHeader>&amp;L2025 Tax Year&amp;C&amp;"-,Bold"&amp;16LAKE SUPERIOR COMMERCIAL ECF
CALCULATED&amp;R4/1/2022-3/31-2024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RES-AG 25</vt:lpstr>
      <vt:lpstr>VILLAGE 25</vt:lpstr>
      <vt:lpstr>LAKEFRONT RES 25</vt:lpstr>
      <vt:lpstr>COMM-IND 25</vt:lpstr>
      <vt:lpstr>COMM LAKESHORE 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dcterms:created xsi:type="dcterms:W3CDTF">2025-01-22T16:41:27Z</dcterms:created>
  <dcterms:modified xsi:type="dcterms:W3CDTF">2025-05-05T17:48:27Z</dcterms:modified>
</cp:coreProperties>
</file>